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ubEd,PR,PIO\Website\New Budgets\"/>
    </mc:Choice>
  </mc:AlternateContent>
  <bookViews>
    <workbookView xWindow="4395" yWindow="-210" windowWidth="8700" windowHeight="9120"/>
  </bookViews>
  <sheets>
    <sheet name="CATEGORIES" sheetId="4" r:id="rId1"/>
    <sheet name="One Time Expenditures" sheetId="56" r:id="rId2"/>
    <sheet name="Sheet1" sheetId="59" r:id="rId3"/>
    <sheet name="01 Cap Ex" sheetId="5" r:id="rId4"/>
    <sheet name="02 Lease Payments" sheetId="6" r:id="rId5"/>
    <sheet name="03 Fuel " sheetId="53" r:id="rId6"/>
    <sheet name="Veh. main WS" sheetId="52" r:id="rId7"/>
    <sheet name="05 Bldg Mnt." sheetId="10" r:id="rId8"/>
    <sheet name="06 Alpha Pager" sheetId="12" r:id="rId9"/>
    <sheet name="07 Comm Mnt. " sheetId="55" r:id="rId10"/>
    <sheet name="08 Other Mnt." sheetId="14" r:id="rId11"/>
    <sheet name="09 Telephone" sheetId="15" r:id="rId12"/>
    <sheet name="10 Utilites" sheetId="16" r:id="rId13"/>
    <sheet name="11 SCBA Maintenance" sheetId="17" r:id="rId14"/>
    <sheet name="12 Insurance" sheetId="18" r:id="rId15"/>
    <sheet name="13 Dispatch" sheetId="20" r:id="rId16"/>
    <sheet name="14 Professional Services" sheetId="21" r:id="rId17"/>
    <sheet name="15 Trng Fire" sheetId="22" r:id="rId18"/>
    <sheet name="16 Trng EMS" sheetId="23" r:id="rId19"/>
    <sheet name="17 Trng Rescue" sheetId="24" r:id="rId20"/>
    <sheet name="18 Trng Gen" sheetId="25" r:id="rId21"/>
    <sheet name="19 Supplies EMS" sheetId="26" r:id="rId22"/>
    <sheet name="20 Supplies Off." sheetId="27" r:id="rId23"/>
    <sheet name="21 Uniforms" sheetId="28" r:id="rId24"/>
    <sheet name="22 Reocc." sheetId="30" r:id="rId25"/>
    <sheet name="23 Postage" sheetId="31" r:id="rId26"/>
    <sheet name="24 Dues" sheetId="32" r:id="rId27"/>
    <sheet name="25 Vol Recog." sheetId="33" r:id="rId28"/>
    <sheet name="26 Payroll" sheetId="34" r:id="rId29"/>
    <sheet name="27 Pub-ED" sheetId="58" r:id="rId30"/>
    <sheet name="28 Bank Fees" sheetId="36" r:id="rId31"/>
    <sheet name="30 Infectious Disease" sheetId="37" r:id="rId32"/>
    <sheet name="31 REHAB Supply" sheetId="38" r:id="rId33"/>
    <sheet name="32 Emergency Fund" sheetId="39" r:id="rId34"/>
    <sheet name="33 Station Supplies" sheetId="40" r:id="rId35"/>
    <sheet name="34 ANNUAL  ADD REPLACE" sheetId="41" r:id="rId36"/>
    <sheet name="35 Information technology" sheetId="57" r:id="rId37"/>
    <sheet name="51 TCESD Professional Services" sheetId="43" r:id="rId38"/>
    <sheet name="52 Public Notices-Articles" sheetId="44" r:id="rId39"/>
    <sheet name="53 Tax Assessment Fees" sheetId="45" r:id="rId40"/>
    <sheet name="54 TCESD Compensation" sheetId="46" r:id="rId41"/>
    <sheet name="55 TCESD Bond Insurance" sheetId="47" r:id="rId42"/>
    <sheet name="56 RESERVES FOR BLDG." sheetId="48" r:id="rId43"/>
    <sheet name="57 Sunset Valley Reimbursement" sheetId="49" r:id="rId44"/>
    <sheet name="58 Bond Election " sheetId="50" r:id="rId45"/>
  </sheets>
  <definedNames>
    <definedName name="_xlnm.Print_Area" localSheetId="3">'01 Cap Ex'!$A$1:$I$48</definedName>
    <definedName name="_xlnm.Print_Area" localSheetId="4">'02 Lease Payments'!$B$1:$F$35</definedName>
    <definedName name="_xlnm.Print_Area" localSheetId="7">'05 Bldg Mnt.'!$A$1:$C$43</definedName>
    <definedName name="_xlnm.Print_Area" localSheetId="8">'06 Alpha Pager'!$A$1:$C$43</definedName>
    <definedName name="_xlnm.Print_Area" localSheetId="9">'07 Comm Mnt. '!$A$1:$B$38</definedName>
    <definedName name="_xlnm.Print_Area" localSheetId="10">'08 Other Mnt.'!$A$1:$B$44</definedName>
    <definedName name="_xlnm.Print_Area" localSheetId="11">'09 Telephone'!$A$1:$C$42</definedName>
    <definedName name="_xlnm.Print_Area" localSheetId="12">'10 Utilites'!$A$1:$C$37</definedName>
    <definedName name="_xlnm.Print_Area" localSheetId="13">'11 SCBA Maintenance'!$A$1:$C$44</definedName>
    <definedName name="_xlnm.Print_Area" localSheetId="14">'12 Insurance'!$A$1:$C$37</definedName>
    <definedName name="_xlnm.Print_Area" localSheetId="15">'13 Dispatch'!$A$1:$C$35</definedName>
    <definedName name="_xlnm.Print_Area" localSheetId="16">'14 Professional Services'!$A$1:$C$35</definedName>
    <definedName name="_xlnm.Print_Area" localSheetId="17">'15 Trng Fire'!$A$1:$B$39</definedName>
    <definedName name="_xlnm.Print_Area" localSheetId="18">'16 Trng EMS'!$A$1:$B$33</definedName>
    <definedName name="_xlnm.Print_Area" localSheetId="19">'17 Trng Rescue'!$A$1:$C$37</definedName>
    <definedName name="_xlnm.Print_Area" localSheetId="20">'18 Trng Gen'!$A$1:$B$33</definedName>
    <definedName name="_xlnm.Print_Area" localSheetId="21">'19 Supplies EMS'!$A$1:$B$33</definedName>
    <definedName name="_xlnm.Print_Area" localSheetId="22">'20 Supplies Off.'!$A$1:$C$35</definedName>
    <definedName name="_xlnm.Print_Area" localSheetId="23">'21 Uniforms'!$A$1:$E$54</definedName>
    <definedName name="_xlnm.Print_Area" localSheetId="24">'22 Reocc.'!$A$1:$C$35</definedName>
    <definedName name="_xlnm.Print_Area" localSheetId="25">'23 Postage'!$A$1:$C$35</definedName>
    <definedName name="_xlnm.Print_Area" localSheetId="26">'24 Dues'!$A$1:$C$35</definedName>
    <definedName name="_xlnm.Print_Area" localSheetId="27">'25 Vol Recog.'!$A$1:$B$38</definedName>
    <definedName name="_xlnm.Print_Area" localSheetId="28">'26 Payroll'!$A$1:$P$51</definedName>
    <definedName name="_xlnm.Print_Area" localSheetId="30">'28 Bank Fees'!$A$1:$C$35</definedName>
    <definedName name="_xlnm.Print_Area" localSheetId="31">'30 Infectious Disease'!$A$1:$C$35</definedName>
    <definedName name="_xlnm.Print_Area" localSheetId="32">'31 REHAB Supply'!$A$1:$C$35</definedName>
    <definedName name="_xlnm.Print_Area" localSheetId="33">'32 Emergency Fund'!$A$1:$C$34</definedName>
    <definedName name="_xlnm.Print_Area" localSheetId="34">'33 Station Supplies'!$A$1:$D$36</definedName>
    <definedName name="_xlnm.Print_Area" localSheetId="35">'34 ANNUAL  ADD REPLACE'!$A$1:$B$38</definedName>
    <definedName name="_xlnm.Print_Area" localSheetId="36">'35 Information technology'!$A$1:$C$47</definedName>
    <definedName name="_xlnm.Print_Area" localSheetId="37">'51 TCESD Professional Services'!$A$1:$B$35</definedName>
    <definedName name="_xlnm.Print_Area" localSheetId="38">'52 Public Notices-Articles'!$A$1:$C$36</definedName>
    <definedName name="_xlnm.Print_Area" localSheetId="39">'53 Tax Assessment Fees'!$A$1:$B$35</definedName>
    <definedName name="_xlnm.Print_Area" localSheetId="40">'54 TCESD Compensation'!$A$1:$C$35</definedName>
    <definedName name="_xlnm.Print_Area" localSheetId="41">'55 TCESD Bond Insurance'!$A$1:$C$38</definedName>
    <definedName name="_xlnm.Print_Area" localSheetId="42">'56 RESERVES FOR BLDG.'!$A$1:$D$35</definedName>
    <definedName name="_xlnm.Print_Area" localSheetId="43">'57 Sunset Valley Reimbursement'!$A$1:$C$36</definedName>
    <definedName name="_xlnm.Print_Area" localSheetId="44">'58 Bond Election '!$A$1:$B$35</definedName>
    <definedName name="_xlnm.Print_Area" localSheetId="0">CATEGORIES!$A$1:$E$61</definedName>
    <definedName name="solver_lin" localSheetId="3" hidden="1">0</definedName>
    <definedName name="solver_num" localSheetId="3" hidden="1">0</definedName>
    <definedName name="solver_opt" localSheetId="3" hidden="1">'01 Cap Ex'!#REF!</definedName>
    <definedName name="solver_typ" localSheetId="3" hidden="1">1</definedName>
    <definedName name="solver_val" localSheetId="3" hidden="1">0</definedName>
  </definedNames>
  <calcPr calcId="162913"/>
</workbook>
</file>

<file path=xl/calcChain.xml><?xml version="1.0" encoding="utf-8"?>
<calcChain xmlns="http://schemas.openxmlformats.org/spreadsheetml/2006/main">
  <c r="G5" i="5" l="1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E30" i="5"/>
  <c r="E43" i="5"/>
  <c r="E47" i="5" s="1"/>
  <c r="C12" i="4" s="1"/>
  <c r="F5" i="6"/>
  <c r="F6" i="6"/>
  <c r="F7" i="6"/>
  <c r="F8" i="6" s="1"/>
  <c r="C13" i="4" s="1"/>
  <c r="E5" i="53"/>
  <c r="E6" i="53" s="1"/>
  <c r="E7" i="53" s="1"/>
  <c r="E8" i="53" s="1"/>
  <c r="E9" i="53" s="1"/>
  <c r="E10" i="53" s="1"/>
  <c r="E11" i="53" s="1"/>
  <c r="E12" i="53" s="1"/>
  <c r="E13" i="53" s="1"/>
  <c r="E14" i="53" s="1"/>
  <c r="E15" i="53" s="1"/>
  <c r="E16" i="53" s="1"/>
  <c r="E17" i="53" s="1"/>
  <c r="E18" i="53" s="1"/>
  <c r="E19" i="53" s="1"/>
  <c r="E20" i="53" s="1"/>
  <c r="E21" i="53" s="1"/>
  <c r="E22" i="53" s="1"/>
  <c r="E23" i="53" s="1"/>
  <c r="E24" i="53" s="1"/>
  <c r="E25" i="53" s="1"/>
  <c r="E26" i="53" s="1"/>
  <c r="E27" i="53" s="1"/>
  <c r="E28" i="53" s="1"/>
  <c r="E29" i="53" s="1"/>
  <c r="E30" i="53" s="1"/>
  <c r="E31" i="53" s="1"/>
  <c r="E32" i="53" s="1"/>
  <c r="E33" i="53" s="1"/>
  <c r="E34" i="53" s="1"/>
  <c r="E35" i="53" s="1"/>
  <c r="E36" i="53" s="1"/>
  <c r="E37" i="53" s="1"/>
  <c r="E38" i="53" s="1"/>
  <c r="E39" i="53" s="1"/>
  <c r="E40" i="53" s="1"/>
  <c r="C23" i="10"/>
  <c r="C16" i="10"/>
  <c r="C5" i="12"/>
  <c r="C10" i="12" s="1"/>
  <c r="C17" i="4" s="1"/>
  <c r="C7" i="12"/>
  <c r="C8" i="12"/>
  <c r="B13" i="55"/>
  <c r="B28" i="14"/>
  <c r="C18" i="15"/>
  <c r="C22" i="15"/>
  <c r="B18" i="15"/>
  <c r="B22" i="15" s="1"/>
  <c r="C18" i="16"/>
  <c r="C21" i="16" s="1"/>
  <c r="C21" i="4" s="1"/>
  <c r="B18" i="16"/>
  <c r="C5" i="17"/>
  <c r="C6" i="17"/>
  <c r="C7" i="17" s="1"/>
  <c r="C8" i="17" s="1"/>
  <c r="C9" i="17" s="1"/>
  <c r="C10" i="17" s="1"/>
  <c r="C11" i="17" s="1"/>
  <c r="C12" i="17" s="1"/>
  <c r="C13" i="17" s="1"/>
  <c r="C14" i="17" s="1"/>
  <c r="C15" i="17" s="1"/>
  <c r="C16" i="17" s="1"/>
  <c r="C17" i="17" s="1"/>
  <c r="C18" i="17" s="1"/>
  <c r="C19" i="17" s="1"/>
  <c r="C20" i="17" s="1"/>
  <c r="C21" i="17" s="1"/>
  <c r="C22" i="17" s="1"/>
  <c r="C22" i="4" s="1"/>
  <c r="B14" i="18"/>
  <c r="C14" i="18"/>
  <c r="C5" i="20"/>
  <c r="C6" i="20"/>
  <c r="C7" i="20" s="1"/>
  <c r="C8" i="20" s="1"/>
  <c r="C13" i="20" s="1"/>
  <c r="C24" i="4" s="1"/>
  <c r="B24" i="22"/>
  <c r="C26" i="4" s="1"/>
  <c r="B24" i="23"/>
  <c r="C6" i="24"/>
  <c r="C7" i="24" s="1"/>
  <c r="C17" i="24" s="1"/>
  <c r="C5" i="24"/>
  <c r="B14" i="25"/>
  <c r="B21" i="26"/>
  <c r="C21" i="27"/>
  <c r="C23" i="27"/>
  <c r="B21" i="27"/>
  <c r="E47" i="28"/>
  <c r="E51" i="28" s="1"/>
  <c r="E48" i="28"/>
  <c r="E49" i="28"/>
  <c r="E40" i="28"/>
  <c r="E41" i="28"/>
  <c r="E24" i="28"/>
  <c r="E28" i="28" s="1"/>
  <c r="E25" i="28"/>
  <c r="E26" i="28"/>
  <c r="E14" i="28"/>
  <c r="E20" i="28" s="1"/>
  <c r="E15" i="28"/>
  <c r="E16" i="28"/>
  <c r="E17" i="28"/>
  <c r="E18" i="28"/>
  <c r="E4" i="28"/>
  <c r="E10" i="28" s="1"/>
  <c r="E5" i="28"/>
  <c r="E6" i="28"/>
  <c r="E7" i="28"/>
  <c r="E8" i="28"/>
  <c r="E32" i="28"/>
  <c r="E33" i="28"/>
  <c r="E36" i="28" s="1"/>
  <c r="E34" i="28"/>
  <c r="C34" i="30"/>
  <c r="C13" i="31"/>
  <c r="C34" i="4" s="1"/>
  <c r="C22" i="32"/>
  <c r="B22" i="32"/>
  <c r="B16" i="33"/>
  <c r="D31" i="34"/>
  <c r="H31" i="34"/>
  <c r="I31" i="34"/>
  <c r="M31" i="34" s="1"/>
  <c r="K31" i="34"/>
  <c r="H43" i="34"/>
  <c r="K43" i="34" s="1"/>
  <c r="J43" i="34"/>
  <c r="H42" i="34"/>
  <c r="I42" i="34"/>
  <c r="K42" i="34"/>
  <c r="D17" i="34"/>
  <c r="H17" i="34"/>
  <c r="I17" i="34"/>
  <c r="M17" i="34" s="1"/>
  <c r="K17" i="34"/>
  <c r="D18" i="34"/>
  <c r="H18" i="34"/>
  <c r="I18" i="34"/>
  <c r="D19" i="34"/>
  <c r="I19" i="34" s="1"/>
  <c r="H19" i="34"/>
  <c r="D20" i="34"/>
  <c r="H20" i="34"/>
  <c r="I20" i="34"/>
  <c r="M20" i="34" s="1"/>
  <c r="K20" i="34"/>
  <c r="D21" i="34"/>
  <c r="H21" i="34"/>
  <c r="I21" i="34"/>
  <c r="D22" i="34"/>
  <c r="I22" i="34" s="1"/>
  <c r="H22" i="34"/>
  <c r="D23" i="34"/>
  <c r="I23" i="34" s="1"/>
  <c r="H23" i="34"/>
  <c r="F23" i="34"/>
  <c r="F36" i="34" s="1"/>
  <c r="D24" i="34"/>
  <c r="I24" i="34" s="1"/>
  <c r="H24" i="34"/>
  <c r="F24" i="34"/>
  <c r="D25" i="34"/>
  <c r="I25" i="34" s="1"/>
  <c r="H25" i="34"/>
  <c r="F25" i="34"/>
  <c r="J25" i="34"/>
  <c r="D26" i="34"/>
  <c r="H26" i="34"/>
  <c r="I26" i="34" s="1"/>
  <c r="F26" i="34"/>
  <c r="D27" i="34"/>
  <c r="I27" i="34" s="1"/>
  <c r="H27" i="34"/>
  <c r="F27" i="34"/>
  <c r="D28" i="34"/>
  <c r="H28" i="34"/>
  <c r="I28" i="34" s="1"/>
  <c r="F28" i="34"/>
  <c r="D29" i="34"/>
  <c r="H29" i="34"/>
  <c r="I29" i="34"/>
  <c r="M29" i="34" s="1"/>
  <c r="K29" i="34"/>
  <c r="D30" i="34"/>
  <c r="D36" i="34" s="1"/>
  <c r="H30" i="34"/>
  <c r="I30" i="34"/>
  <c r="D32" i="34"/>
  <c r="I32" i="34" s="1"/>
  <c r="H32" i="34"/>
  <c r="D33" i="34"/>
  <c r="H33" i="34"/>
  <c r="I33" i="34"/>
  <c r="M33" i="34" s="1"/>
  <c r="K33" i="34"/>
  <c r="D34" i="34"/>
  <c r="H34" i="34"/>
  <c r="I34" i="34"/>
  <c r="P35" i="34"/>
  <c r="D5" i="34"/>
  <c r="H5" i="34"/>
  <c r="F5" i="34"/>
  <c r="I5" i="34" s="1"/>
  <c r="J5" i="34"/>
  <c r="D6" i="34"/>
  <c r="I6" i="34" s="1"/>
  <c r="H6" i="34"/>
  <c r="F6" i="34"/>
  <c r="D7" i="34"/>
  <c r="H7" i="34"/>
  <c r="F7" i="34"/>
  <c r="I7" i="34" s="1"/>
  <c r="J7" i="34" s="1"/>
  <c r="D8" i="34"/>
  <c r="I8" i="34" s="1"/>
  <c r="H8" i="34"/>
  <c r="F8" i="34"/>
  <c r="D9" i="34"/>
  <c r="H9" i="34"/>
  <c r="F9" i="34"/>
  <c r="I9" i="34" s="1"/>
  <c r="D10" i="34"/>
  <c r="H10" i="34"/>
  <c r="F10" i="34"/>
  <c r="P11" i="34"/>
  <c r="H39" i="34"/>
  <c r="K39" i="34" s="1"/>
  <c r="J39" i="34"/>
  <c r="H40" i="34"/>
  <c r="J40" i="34" s="1"/>
  <c r="I40" i="34"/>
  <c r="N40" i="34" s="1"/>
  <c r="K40" i="34"/>
  <c r="H41" i="34"/>
  <c r="I41" i="34" s="1"/>
  <c r="J41" i="34"/>
  <c r="H44" i="34"/>
  <c r="I44" i="34" s="1"/>
  <c r="K44" i="34"/>
  <c r="H45" i="34"/>
  <c r="H46" i="34"/>
  <c r="K46" i="34" s="1"/>
  <c r="I46" i="34"/>
  <c r="J46" i="34"/>
  <c r="H47" i="34"/>
  <c r="K47" i="34" s="1"/>
  <c r="J47" i="34"/>
  <c r="M49" i="34"/>
  <c r="L49" i="34"/>
  <c r="N36" i="34"/>
  <c r="L36" i="34"/>
  <c r="N12" i="34"/>
  <c r="L12" i="34"/>
  <c r="D12" i="34"/>
  <c r="C6" i="58"/>
  <c r="C7" i="58" s="1"/>
  <c r="C8" i="58" s="1"/>
  <c r="C9" i="58" s="1"/>
  <c r="C10" i="58" s="1"/>
  <c r="C13" i="58"/>
  <c r="C38" i="4" s="1"/>
  <c r="C5" i="38"/>
  <c r="C6" i="38" s="1"/>
  <c r="C7" i="38" s="1"/>
  <c r="C8" i="38" s="1"/>
  <c r="C9" i="38" s="1"/>
  <c r="C10" i="38"/>
  <c r="C11" i="38" s="1"/>
  <c r="C13" i="38" s="1"/>
  <c r="C41" i="4" s="1"/>
  <c r="D20" i="40"/>
  <c r="D22" i="40"/>
  <c r="C43" i="4" s="1"/>
  <c r="C20" i="40"/>
  <c r="B38" i="41"/>
  <c r="C44" i="4" s="1"/>
  <c r="B21" i="57"/>
  <c r="B41" i="57"/>
  <c r="B44" i="57"/>
  <c r="B22" i="43"/>
  <c r="C9" i="44"/>
  <c r="C17" i="44"/>
  <c r="C48" i="4" s="1"/>
  <c r="D5" i="48"/>
  <c r="D6" i="48" s="1"/>
  <c r="D7" i="48" s="1"/>
  <c r="D8" i="48" s="1"/>
  <c r="D9" i="48" s="1"/>
  <c r="D10" i="48"/>
  <c r="D11" i="48" s="1"/>
  <c r="D12" i="48" s="1"/>
  <c r="D13" i="48" s="1"/>
  <c r="D14" i="48" s="1"/>
  <c r="D15" i="48" s="1"/>
  <c r="D16" i="48" s="1"/>
  <c r="F5" i="52"/>
  <c r="F6" i="52" s="1"/>
  <c r="F7" i="52" s="1"/>
  <c r="F8" i="52" s="1"/>
  <c r="F9" i="52" s="1"/>
  <c r="F10" i="52" s="1"/>
  <c r="F11" i="52" s="1"/>
  <c r="F12" i="52" s="1"/>
  <c r="F13" i="52" s="1"/>
  <c r="F14" i="52" s="1"/>
  <c r="F15" i="52" s="1"/>
  <c r="F16" i="52" s="1"/>
  <c r="F17" i="52" s="1"/>
  <c r="F18" i="52" s="1"/>
  <c r="F19" i="52" s="1"/>
  <c r="F20" i="52" s="1"/>
  <c r="F21" i="52" s="1"/>
  <c r="F22" i="52" s="1"/>
  <c r="F23" i="52" s="1"/>
  <c r="F24" i="52" s="1"/>
  <c r="F25" i="52" s="1"/>
  <c r="F26" i="52" s="1"/>
  <c r="F27" i="52" s="1"/>
  <c r="F28" i="52" s="1"/>
  <c r="F29" i="52" s="1"/>
  <c r="F30" i="52" s="1"/>
  <c r="F31" i="52" s="1"/>
  <c r="F32" i="52" s="1"/>
  <c r="F33" i="52" s="1"/>
  <c r="F34" i="52" s="1"/>
  <c r="F35" i="52" s="1"/>
  <c r="F36" i="52" s="1"/>
  <c r="F37" i="52" s="1"/>
  <c r="F38" i="52" s="1"/>
  <c r="F39" i="52" s="1"/>
  <c r="F44" i="52" s="1"/>
  <c r="F45" i="52" s="1"/>
  <c r="F46" i="52" s="1"/>
  <c r="F47" i="52" s="1"/>
  <c r="F48" i="52" s="1"/>
  <c r="F49" i="52" s="1"/>
  <c r="F50" i="52" s="1"/>
  <c r="F51" i="52" s="1"/>
  <c r="F52" i="52" s="1"/>
  <c r="F53" i="52" s="1"/>
  <c r="F54" i="52" s="1"/>
  <c r="F55" i="52" s="1"/>
  <c r="F56" i="52" s="1"/>
  <c r="F57" i="52" s="1"/>
  <c r="F58" i="52" s="1"/>
  <c r="F59" i="52" s="1"/>
  <c r="F60" i="52" s="1"/>
  <c r="F61" i="52" s="1"/>
  <c r="F62" i="52" s="1"/>
  <c r="F63" i="52" s="1"/>
  <c r="F64" i="52" s="1"/>
  <c r="F65" i="52" s="1"/>
  <c r="F66" i="52" s="1"/>
  <c r="F67" i="52" s="1"/>
  <c r="F68" i="52" s="1"/>
  <c r="F69" i="52" s="1"/>
  <c r="F70" i="52" s="1"/>
  <c r="F71" i="52" s="1"/>
  <c r="C14" i="4"/>
  <c r="C16" i="4"/>
  <c r="C18" i="4"/>
  <c r="C19" i="4"/>
  <c r="C20" i="4"/>
  <c r="C23" i="4"/>
  <c r="C25" i="4"/>
  <c r="C31" i="4"/>
  <c r="C33" i="4"/>
  <c r="C35" i="4"/>
  <c r="C39" i="4"/>
  <c r="C40" i="4"/>
  <c r="C42" i="4"/>
  <c r="C45" i="4"/>
  <c r="C47" i="4"/>
  <c r="C49" i="4"/>
  <c r="C50" i="4"/>
  <c r="C51" i="4"/>
  <c r="C53" i="4"/>
  <c r="C8" i="4"/>
  <c r="D55" i="4"/>
  <c r="D8" i="4"/>
  <c r="D61" i="4"/>
  <c r="B20" i="56"/>
  <c r="B35" i="56"/>
  <c r="B38" i="59"/>
  <c r="D50" i="52"/>
  <c r="D49" i="52"/>
  <c r="D5" i="52"/>
  <c r="F78" i="52" l="1"/>
  <c r="F79" i="52" s="1"/>
  <c r="F80" i="52" s="1"/>
  <c r="F81" i="52" s="1"/>
  <c r="F82" i="52" s="1"/>
  <c r="F83" i="52" s="1"/>
  <c r="F84" i="52" s="1"/>
  <c r="F85" i="52" s="1"/>
  <c r="F86" i="52" s="1"/>
  <c r="F87" i="52" s="1"/>
  <c r="F88" i="52" s="1"/>
  <c r="F89" i="52" s="1"/>
  <c r="F90" i="52" s="1"/>
  <c r="F91" i="52" s="1"/>
  <c r="F92" i="52" s="1"/>
  <c r="F93" i="52" s="1"/>
  <c r="F94" i="52" s="1"/>
  <c r="F95" i="52" s="1"/>
  <c r="F96" i="52" s="1"/>
  <c r="F97" i="52" s="1"/>
  <c r="F98" i="52" s="1"/>
  <c r="F99" i="52" s="1"/>
  <c r="F100" i="52" s="1"/>
  <c r="F101" i="52" s="1"/>
  <c r="F102" i="52" s="1"/>
  <c r="F103" i="52" s="1"/>
  <c r="F104" i="52" s="1"/>
  <c r="F105" i="52" s="1"/>
  <c r="F106" i="52" s="1"/>
  <c r="F107" i="52" s="1"/>
  <c r="F108" i="52" s="1"/>
  <c r="F72" i="52"/>
  <c r="C15" i="4" s="1"/>
  <c r="O32" i="34"/>
  <c r="P32" i="34" s="1"/>
  <c r="K9" i="34"/>
  <c r="M9" i="34"/>
  <c r="K8" i="34"/>
  <c r="J8" i="34"/>
  <c r="O8" i="34" s="1"/>
  <c r="P8" i="34" s="1"/>
  <c r="M8" i="34"/>
  <c r="J30" i="34"/>
  <c r="K30" i="34"/>
  <c r="M30" i="34"/>
  <c r="O30" i="34" s="1"/>
  <c r="P30" i="34" s="1"/>
  <c r="K23" i="34"/>
  <c r="M23" i="34"/>
  <c r="I36" i="34"/>
  <c r="I45" i="34"/>
  <c r="J45" i="34"/>
  <c r="N45" i="34"/>
  <c r="H49" i="34"/>
  <c r="K45" i="34"/>
  <c r="H12" i="34"/>
  <c r="K19" i="34"/>
  <c r="J19" i="34"/>
  <c r="M19" i="34"/>
  <c r="E54" i="28"/>
  <c r="C32" i="4" s="1"/>
  <c r="K28" i="34"/>
  <c r="J28" i="34"/>
  <c r="M28" i="34"/>
  <c r="J23" i="34"/>
  <c r="K22" i="34"/>
  <c r="J22" i="34"/>
  <c r="M22" i="34"/>
  <c r="K7" i="34"/>
  <c r="M7" i="34"/>
  <c r="O7" i="34"/>
  <c r="P7" i="34" s="1"/>
  <c r="J34" i="34"/>
  <c r="K34" i="34"/>
  <c r="O34" i="34" s="1"/>
  <c r="P34" i="34" s="1"/>
  <c r="M34" i="34"/>
  <c r="K27" i="34"/>
  <c r="M27" i="34"/>
  <c r="K24" i="34"/>
  <c r="J24" i="34"/>
  <c r="M24" i="34"/>
  <c r="O24" i="34" s="1"/>
  <c r="P24" i="34" s="1"/>
  <c r="J18" i="34"/>
  <c r="O18" i="34" s="1"/>
  <c r="P18" i="34" s="1"/>
  <c r="K18" i="34"/>
  <c r="M18" i="34"/>
  <c r="H36" i="34"/>
  <c r="I10" i="34"/>
  <c r="K5" i="34"/>
  <c r="M5" i="34"/>
  <c r="K25" i="34"/>
  <c r="M25" i="34"/>
  <c r="O25" i="34"/>
  <c r="P25" i="34" s="1"/>
  <c r="J21" i="34"/>
  <c r="K21" i="34"/>
  <c r="O21" i="34" s="1"/>
  <c r="P21" i="34" s="1"/>
  <c r="M21" i="34"/>
  <c r="E43" i="28"/>
  <c r="K6" i="34"/>
  <c r="J6" i="34"/>
  <c r="M6" i="34"/>
  <c r="N46" i="34"/>
  <c r="K49" i="34"/>
  <c r="J9" i="34"/>
  <c r="O9" i="34" s="1"/>
  <c r="P9" i="34" s="1"/>
  <c r="O6" i="34"/>
  <c r="P6" i="34" s="1"/>
  <c r="K32" i="34"/>
  <c r="J32" i="34"/>
  <c r="M32" i="34"/>
  <c r="J27" i="34"/>
  <c r="O27" i="34" s="1"/>
  <c r="P27" i="34" s="1"/>
  <c r="K26" i="34"/>
  <c r="J26" i="34"/>
  <c r="O26" i="34" s="1"/>
  <c r="P26" i="34" s="1"/>
  <c r="M26" i="34"/>
  <c r="N42" i="34"/>
  <c r="F12" i="34"/>
  <c r="I47" i="34"/>
  <c r="N44" i="34"/>
  <c r="K41" i="34"/>
  <c r="N41" i="34" s="1"/>
  <c r="I39" i="34"/>
  <c r="J33" i="34"/>
  <c r="O33" i="34" s="1"/>
  <c r="P33" i="34" s="1"/>
  <c r="J29" i="34"/>
  <c r="O29" i="34" s="1"/>
  <c r="P29" i="34" s="1"/>
  <c r="J20" i="34"/>
  <c r="O20" i="34" s="1"/>
  <c r="P20" i="34" s="1"/>
  <c r="J17" i="34"/>
  <c r="O17" i="34" s="1"/>
  <c r="P17" i="34" s="1"/>
  <c r="J42" i="34"/>
  <c r="I43" i="34"/>
  <c r="J31" i="34"/>
  <c r="J44" i="34"/>
  <c r="J49" i="34" s="1"/>
  <c r="N47" i="34"/>
  <c r="N39" i="34"/>
  <c r="N43" i="34"/>
  <c r="O31" i="34"/>
  <c r="P31" i="34" s="1"/>
  <c r="M36" i="34" l="1"/>
  <c r="K10" i="34"/>
  <c r="K12" i="34" s="1"/>
  <c r="J10" i="34"/>
  <c r="J12" i="34" s="1"/>
  <c r="M10" i="34"/>
  <c r="M12" i="34" s="1"/>
  <c r="K36" i="34"/>
  <c r="J36" i="34"/>
  <c r="O19" i="34"/>
  <c r="P19" i="34" s="1"/>
  <c r="I12" i="34"/>
  <c r="I49" i="34"/>
  <c r="O5" i="34"/>
  <c r="O22" i="34"/>
  <c r="P22" i="34" s="1"/>
  <c r="N49" i="34"/>
  <c r="O28" i="34"/>
  <c r="P28" i="34" s="1"/>
  <c r="O23" i="34"/>
  <c r="P5" i="34" l="1"/>
  <c r="O10" i="34"/>
  <c r="P10" i="34" s="1"/>
  <c r="P23" i="34"/>
  <c r="P36" i="34" s="1"/>
  <c r="O36" i="34"/>
  <c r="P12" i="34" l="1"/>
  <c r="P51" i="34" s="1"/>
  <c r="C37" i="4" s="1"/>
  <c r="C55" i="4" s="1"/>
  <c r="O12" i="34"/>
  <c r="C58" i="4" l="1"/>
  <c r="C61" i="4" s="1"/>
</calcChain>
</file>

<file path=xl/sharedStrings.xml><?xml version="1.0" encoding="utf-8"?>
<sst xmlns="http://schemas.openxmlformats.org/spreadsheetml/2006/main" count="1078" uniqueCount="625">
  <si>
    <t xml:space="preserve">BUDGET </t>
  </si>
  <si>
    <t>BUDGET CATEGORY</t>
  </si>
  <si>
    <t>BUDGET</t>
  </si>
  <si>
    <t xml:space="preserve">PERSON </t>
  </si>
  <si>
    <t>#</t>
  </si>
  <si>
    <t>RESPONSIBLE</t>
  </si>
  <si>
    <t>Capital Expenditures</t>
  </si>
  <si>
    <t xml:space="preserve">Kevin </t>
  </si>
  <si>
    <t>Lease Payments</t>
  </si>
  <si>
    <t>Marilyn</t>
  </si>
  <si>
    <t>Fuel</t>
  </si>
  <si>
    <t>Vehicle Maintenance</t>
  </si>
  <si>
    <t>Jim</t>
  </si>
  <si>
    <t>Building Maintenance</t>
  </si>
  <si>
    <t>Alpha Pagers</t>
  </si>
  <si>
    <t>Communication Equip. Maint</t>
  </si>
  <si>
    <t>Other Equip. Maintenance</t>
  </si>
  <si>
    <t>Kevin</t>
  </si>
  <si>
    <t>Telephone</t>
  </si>
  <si>
    <t>Utilities</t>
  </si>
  <si>
    <t>SCBA Maintenance</t>
  </si>
  <si>
    <t>Insurance</t>
  </si>
  <si>
    <t>Dispatch</t>
  </si>
  <si>
    <t>Professional Services</t>
  </si>
  <si>
    <t>Training- Fire</t>
  </si>
  <si>
    <t>Troy</t>
  </si>
  <si>
    <t>Training - EMS</t>
  </si>
  <si>
    <t>Wesley</t>
  </si>
  <si>
    <t>Training - Rescue</t>
  </si>
  <si>
    <t>Training - General</t>
  </si>
  <si>
    <t>Supplies - EMS</t>
  </si>
  <si>
    <t>Supplies - Office</t>
  </si>
  <si>
    <t>Uniforms</t>
  </si>
  <si>
    <t>Reoccurring Expenses</t>
  </si>
  <si>
    <t>Postage/Handling</t>
  </si>
  <si>
    <t>Dues/Services</t>
  </si>
  <si>
    <t>Volunteer Recognition</t>
  </si>
  <si>
    <t>Payroll</t>
  </si>
  <si>
    <t>Public Education</t>
  </si>
  <si>
    <t>Bank Fees</t>
  </si>
  <si>
    <t>Infectious Disease Control</t>
  </si>
  <si>
    <t>Rehab Supply</t>
  </si>
  <si>
    <t>Emergency Fund</t>
  </si>
  <si>
    <t>Station Supplies</t>
  </si>
  <si>
    <t>Annual Add &amp; Replace</t>
  </si>
  <si>
    <t>Information Technology</t>
  </si>
  <si>
    <t>Public Notices/Articles</t>
  </si>
  <si>
    <t>Tax Assessment - collection fees</t>
  </si>
  <si>
    <t>TCESD Compensation</t>
  </si>
  <si>
    <t>TCESD Bond Insurance</t>
  </si>
  <si>
    <t>Sunset Valley Reimbursement</t>
  </si>
  <si>
    <t>TOTALS</t>
  </si>
  <si>
    <t>TCESD Profession Services</t>
  </si>
  <si>
    <t>Reserves for New Building/land</t>
  </si>
  <si>
    <t xml:space="preserve"> </t>
  </si>
  <si>
    <t>TCESD#3</t>
  </si>
  <si>
    <t>ITEM</t>
  </si>
  <si>
    <t>ACT. COST</t>
  </si>
  <si>
    <t>BALANCE</t>
  </si>
  <si>
    <t>1st Quarter</t>
  </si>
  <si>
    <t>COST</t>
  </si>
  <si>
    <t>PER UNIT</t>
  </si>
  <si>
    <t>Structural Turnout Coats  (5)</t>
  </si>
  <si>
    <t>Structural Turnout Pants (5)</t>
  </si>
  <si>
    <t>Wildland Turnout Coats (5)</t>
  </si>
  <si>
    <t>Wildland Turnout Pants (5)</t>
  </si>
  <si>
    <t>1.5" Structural Nozzles  (2)</t>
  </si>
  <si>
    <t>HT750     Handheld Radio        (5)</t>
  </si>
  <si>
    <t>Structural Helmets w/Faceshields (10)</t>
  </si>
  <si>
    <t>Wildland Helmets (10)</t>
  </si>
  <si>
    <t>Total</t>
  </si>
  <si>
    <t>2nd QUARTER</t>
  </si>
  <si>
    <t>Replacement of 10 ISI SCBA Bottles</t>
  </si>
  <si>
    <t>2nd Quarter Total</t>
  </si>
  <si>
    <t>Year to Date Total</t>
  </si>
  <si>
    <t>3rd &amp; 4th QUARTER</t>
  </si>
  <si>
    <t>HT750 Handheld Radio  (5)</t>
  </si>
  <si>
    <t>3rd &amp; 4th Quarter Total</t>
  </si>
  <si>
    <t>TOTAL</t>
  </si>
  <si>
    <t>La Salle Bank</t>
  </si>
  <si>
    <t>R5</t>
  </si>
  <si>
    <t>E2,E6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</si>
  <si>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</si>
  <si>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</si>
  <si>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</si>
  <si>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</si>
  <si>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</si>
  <si>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</si>
  <si>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</si>
  <si>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</si>
  <si>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</si>
  <si>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</si>
  <si>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</si>
  <si>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</si>
  <si>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Miscellaneous</t>
  </si>
  <si>
    <t>ACTUAL</t>
  </si>
  <si>
    <t>Smoke Detectors</t>
  </si>
  <si>
    <t>Repair Pole Hole</t>
  </si>
  <si>
    <t>Overhead Repair</t>
  </si>
  <si>
    <t>A/C Service</t>
  </si>
  <si>
    <t>Exterminator</t>
  </si>
  <si>
    <t>Re-wire sheds to code</t>
  </si>
  <si>
    <t>Locksmith</t>
  </si>
  <si>
    <t>Misc. Repairs</t>
  </si>
  <si>
    <t>Gable end repairs</t>
  </si>
  <si>
    <t>Metrocall</t>
  </si>
  <si>
    <t>Telephone                    2109000</t>
  </si>
  <si>
    <t>1st Quarter Air Quality Analysis</t>
  </si>
  <si>
    <t>2nd Quarter Air Quality Analysis</t>
  </si>
  <si>
    <t>3rd Quarter Air Quality Analysis</t>
  </si>
  <si>
    <t>4th Quarter Air Quality Analysis</t>
  </si>
  <si>
    <t>SCBA Flow Tests (40 Packs)</t>
  </si>
  <si>
    <t>Hydrostatic Testing  (40 bottles)</t>
  </si>
  <si>
    <t xml:space="preserve">Semi Annual Cascade Maint. </t>
  </si>
  <si>
    <t>Miscellaneous parts/repairs</t>
  </si>
  <si>
    <t>Ferrara - visor</t>
  </si>
  <si>
    <t>Praxair</t>
  </si>
  <si>
    <t>GENERAL LIABILITY/PROPERTY</t>
  </si>
  <si>
    <t>AUTOMOBILE</t>
  </si>
  <si>
    <t>2nd Quarter</t>
  </si>
  <si>
    <t>3rd Quarter</t>
  </si>
  <si>
    <t>4th Quarter</t>
  </si>
  <si>
    <t>ESD Audit/ Blakesle, Lewis</t>
  </si>
  <si>
    <t>Instructor Pay    -August</t>
  </si>
  <si>
    <t>Instructor Pay    -September</t>
  </si>
  <si>
    <t>Instructor Pay    - October</t>
  </si>
  <si>
    <t>Instructor Pay   11/6/00 Hopkins</t>
  </si>
  <si>
    <t>Instructor Pay    - December</t>
  </si>
  <si>
    <t>Instructor Pay    -January</t>
  </si>
  <si>
    <t>Instructor Pay Hopkins</t>
  </si>
  <si>
    <t>Instructor Pay Brockman</t>
  </si>
  <si>
    <t>Instructor Pay    -April</t>
  </si>
  <si>
    <t>Instructor Pay    -May</t>
  </si>
  <si>
    <t>Instructor Pay    -June</t>
  </si>
  <si>
    <t>Instructor Pay    -July</t>
  </si>
  <si>
    <t>Paramedic Course Reimbursement</t>
  </si>
  <si>
    <t>EMT Course ( 4 students)</t>
  </si>
  <si>
    <t>PHTLS, CPR, BTLS, AED Courses</t>
  </si>
  <si>
    <t>Texas Forest Service Classes</t>
  </si>
  <si>
    <t>TCFP Inspector Class</t>
  </si>
  <si>
    <t>Misc. seminars or outside training</t>
  </si>
  <si>
    <t>City of Austin - RIC training</t>
  </si>
  <si>
    <t>Helmet and Window Stickers</t>
  </si>
  <si>
    <t>SOP Copies</t>
  </si>
  <si>
    <t>Traffic Cones    (20)</t>
  </si>
  <si>
    <t>Fax Machine Print Cartridges</t>
  </si>
  <si>
    <t>20.00 x 10</t>
  </si>
  <si>
    <t>Garbage Bags  55 Gal, 33 Gal, 13 Gal</t>
  </si>
  <si>
    <t>35.00 x 12</t>
  </si>
  <si>
    <t>Mid-Tex Waste</t>
  </si>
  <si>
    <t>Copy Machine</t>
  </si>
  <si>
    <t>Replacement tool for apparatus</t>
  </si>
  <si>
    <t>Mapsco Books</t>
  </si>
  <si>
    <t>Class A Foam (20 - 5 gal)</t>
  </si>
  <si>
    <t>Replacement Wildland hand tools</t>
  </si>
  <si>
    <t>Cable TV (Basic)</t>
  </si>
  <si>
    <t>Color copies</t>
  </si>
  <si>
    <t>Passport Safety Tags</t>
  </si>
  <si>
    <t>Wildland turnout gloves (30)</t>
  </si>
  <si>
    <t>Structural turnout gloves (30)</t>
  </si>
  <si>
    <t>Wildland Goggles (15)</t>
  </si>
  <si>
    <t>Faceshields for structural helmets (10)</t>
  </si>
  <si>
    <t>Misc. tools and parts</t>
  </si>
  <si>
    <t>ISI Facemask lenses</t>
  </si>
  <si>
    <t>William Scotsman</t>
  </si>
  <si>
    <t>Oak Hill Christmas Party</t>
  </si>
  <si>
    <t>Mackey Award</t>
  </si>
  <si>
    <t>GPS Sensor</t>
  </si>
  <si>
    <t>Absorbent</t>
  </si>
  <si>
    <t>Pocket Weather Station</t>
  </si>
  <si>
    <t>Additional Structure Turnout Gear</t>
  </si>
  <si>
    <t>Additional Structure Helmets w/hoods</t>
  </si>
  <si>
    <t>Structural Boots</t>
  </si>
  <si>
    <t>1.5" Structural Nozzles (2)</t>
  </si>
  <si>
    <t>Salvage Covers (2)</t>
  </si>
  <si>
    <t>Hall Runners (2)</t>
  </si>
  <si>
    <t>ICS Quick Reference Guides (12)</t>
  </si>
  <si>
    <t xml:space="preserve">Wildland Helmet Goggle Retainers </t>
  </si>
  <si>
    <t>2.5" Structural Hose (5 sections)</t>
  </si>
  <si>
    <t>1.5" wildland nozzles (5)</t>
  </si>
  <si>
    <t>Wildland gated wyes (2)</t>
  </si>
  <si>
    <t>Misc. plumbing supplies</t>
  </si>
  <si>
    <t>Misc. structural hose adapters/couplings</t>
  </si>
  <si>
    <t>Structural Turnout suspenders</t>
  </si>
  <si>
    <t>Lightsticks (50)</t>
  </si>
  <si>
    <t>Description</t>
  </si>
  <si>
    <t>Balance</t>
  </si>
  <si>
    <t>Survey</t>
  </si>
  <si>
    <t>Enginerring/subdivision</t>
  </si>
  <si>
    <t>COA Fees</t>
  </si>
  <si>
    <t>Geotechnical</t>
  </si>
  <si>
    <t>Detention engineering</t>
  </si>
  <si>
    <t>Building and site prelim</t>
  </si>
  <si>
    <t>Plans and specs</t>
  </si>
  <si>
    <t>Bid process</t>
  </si>
  <si>
    <t>Contract admin</t>
  </si>
  <si>
    <t>Building permit</t>
  </si>
  <si>
    <t>COA Permit</t>
  </si>
  <si>
    <t>Total Cost</t>
  </si>
  <si>
    <t xml:space="preserve">TCESD Compensation  </t>
  </si>
  <si>
    <t>Evans, Ewan &amp; Brady</t>
  </si>
  <si>
    <t>56 RESERVES FOR NEW BUILDING</t>
  </si>
  <si>
    <t>57   Sunset Valley Reimbursement</t>
  </si>
  <si>
    <t>Sunset Valley 1999 taxes</t>
  </si>
  <si>
    <t>2002 Proposed</t>
  </si>
  <si>
    <t>Budget</t>
  </si>
  <si>
    <t>New A/C Unit</t>
  </si>
  <si>
    <t>Garage Door Openers (5 @500)</t>
  </si>
  <si>
    <t>Verizon</t>
  </si>
  <si>
    <t>New Members (15)</t>
  </si>
  <si>
    <t>Lost Pagers (3)</t>
  </si>
  <si>
    <t>Utilities                   2210000</t>
  </si>
  <si>
    <t>Lease Payments         2202000</t>
  </si>
  <si>
    <t>Building Maintenance   2205000</t>
  </si>
  <si>
    <t>Alpha Pager              2206000</t>
  </si>
  <si>
    <t>Comm. Equipment Maintenance    2207000</t>
  </si>
  <si>
    <t>SCBA Maintenance            2211000</t>
  </si>
  <si>
    <t>Insurance                       2211000</t>
  </si>
  <si>
    <t>Dispatch Services              2213000</t>
  </si>
  <si>
    <t>Professional Services       2214000</t>
  </si>
  <si>
    <t>Fire Training              2215000</t>
  </si>
  <si>
    <t>EMS Training              2216000</t>
  </si>
  <si>
    <t>Rescue Training            2217000</t>
  </si>
  <si>
    <t>Off Site Training                  2218000</t>
  </si>
  <si>
    <t>EMS Supplies                  2219000</t>
  </si>
  <si>
    <t>OFFICE SUPPLIES      2220001</t>
  </si>
  <si>
    <t>55 *12</t>
  </si>
  <si>
    <t>Ozarka Water</t>
  </si>
  <si>
    <t>55*12</t>
  </si>
  <si>
    <t>265.00*12</t>
  </si>
  <si>
    <t>Reoccuring Expenditures              2222000</t>
  </si>
  <si>
    <t>Postage                 2223000</t>
  </si>
  <si>
    <t>Dues &amp; Subscriptions            2224000</t>
  </si>
  <si>
    <t>Volunteer Recognition      2225000</t>
  </si>
  <si>
    <t>Payroll                    2226000</t>
  </si>
  <si>
    <t>Bank Fees                   2228000</t>
  </si>
  <si>
    <t>Infectious Disease Control        2230000</t>
  </si>
  <si>
    <t>Rehab Supply                 2231000</t>
  </si>
  <si>
    <t>Emergency Fund             2232000</t>
  </si>
  <si>
    <t>Annual Add &amp; Replace         2234000</t>
  </si>
  <si>
    <t>TCESD Professional Services    2251000</t>
  </si>
  <si>
    <t>TCESD Bond Insurance   2255000</t>
  </si>
  <si>
    <t>Certified mailings</t>
  </si>
  <si>
    <t>shipping charges</t>
  </si>
  <si>
    <t>P. O. Boxes</t>
  </si>
  <si>
    <t>Newspaper Subscriptions</t>
  </si>
  <si>
    <t>Texas Workforce Commission</t>
  </si>
  <si>
    <t>Publications</t>
  </si>
  <si>
    <t>Travis County Firefighters Assoc.</t>
  </si>
  <si>
    <t>CAFCA</t>
  </si>
  <si>
    <t>204.00*12</t>
  </si>
  <si>
    <t>50*12</t>
  </si>
  <si>
    <t>October Monthly Training</t>
  </si>
  <si>
    <t>November Monthly Training</t>
  </si>
  <si>
    <t>IFSTA Manuals and Tapes</t>
  </si>
  <si>
    <t>Winter (A&amp;M) training</t>
  </si>
  <si>
    <t>Minimums Class</t>
  </si>
  <si>
    <t>Summer (AFD) training</t>
  </si>
  <si>
    <t>CAFCA for county HazMat team</t>
  </si>
  <si>
    <t>Thermal Imaging Camera</t>
  </si>
  <si>
    <t>Structural Turnout Coats  (10)</t>
  </si>
  <si>
    <t>Structural Turnout Pants (10)</t>
  </si>
  <si>
    <t>Wildland Turnout Coats (10)</t>
  </si>
  <si>
    <t>Wildland Turnout Pants (10)</t>
  </si>
  <si>
    <t xml:space="preserve">Public Notices/Articles   </t>
  </si>
  <si>
    <t>Notice of Public Hearing</t>
  </si>
  <si>
    <t>Notice to Vote</t>
  </si>
  <si>
    <t>Employment Ads</t>
  </si>
  <si>
    <t xml:space="preserve">Station Supplies        </t>
  </si>
  <si>
    <t>Full-time FFs</t>
  </si>
  <si>
    <t>50% increase 2 stations</t>
  </si>
  <si>
    <t>Sub-total</t>
  </si>
  <si>
    <t>Incident Picture Processing and Film</t>
  </si>
  <si>
    <t>Oak Hill hosted CAFCA meeting</t>
  </si>
  <si>
    <t>Nomex Hoods (25)</t>
  </si>
  <si>
    <t>Praxair Oxygen bottle</t>
  </si>
  <si>
    <t>8*12</t>
  </si>
  <si>
    <t>Turnout Gear Bags (20*32)</t>
  </si>
  <si>
    <t>New passport safety system</t>
  </si>
  <si>
    <t xml:space="preserve">Total </t>
  </si>
  <si>
    <t>Driveway Repair*</t>
  </si>
  <si>
    <t>Total requested</t>
  </si>
  <si>
    <t>*These items may need to be Capital Expenditures</t>
  </si>
  <si>
    <t>Requested Amount is an $800 increase over 2001 budget due to overhead door repair.</t>
  </si>
  <si>
    <t>B 301 pumpengine tuneup</t>
  </si>
  <si>
    <t>B 303 pumpengine tuneup</t>
  </si>
  <si>
    <t>B 309 pumpengine tuneup</t>
  </si>
  <si>
    <t>B 315 pumpengine tuneup</t>
  </si>
  <si>
    <t>T 311 pumpengine tuneup</t>
  </si>
  <si>
    <t>T 312 pumpengine tuneup</t>
  </si>
  <si>
    <t>T 310 Float-a-pump maint.</t>
  </si>
  <si>
    <t>T 311 Float-a-pump maint.</t>
  </si>
  <si>
    <t>T 312 Float-a-pump maint.</t>
  </si>
  <si>
    <t>B 301 chain saw tuneup</t>
  </si>
  <si>
    <t>B 303 chain saw tuneup</t>
  </si>
  <si>
    <t>B 309 chain saw tuneup</t>
  </si>
  <si>
    <t>R 305 chain saw tuneup</t>
  </si>
  <si>
    <t>E 302 Smoke ejector tuneup</t>
  </si>
  <si>
    <t>E 306 Smoke ejector tuneup</t>
  </si>
  <si>
    <t>Duty Engine Hurst Power Unit maint.</t>
  </si>
  <si>
    <t>R 305 Hurst Power Unit maint.</t>
  </si>
  <si>
    <t>Miller Sta generator maint.</t>
  </si>
  <si>
    <t>Lawn equipment maint.</t>
  </si>
  <si>
    <t>Misc small engine parts</t>
  </si>
  <si>
    <t>Ice</t>
  </si>
  <si>
    <t>Rehab supplies 12 mo.@$100.00</t>
  </si>
  <si>
    <t>Rehab towels</t>
  </si>
  <si>
    <t>4 48 qt ice chests</t>
  </si>
  <si>
    <t>On scene rehab supplies</t>
  </si>
  <si>
    <t>MREs</t>
  </si>
  <si>
    <t>Meals on scene</t>
  </si>
  <si>
    <t>Sub-Total</t>
  </si>
  <si>
    <t>Increase PLPA line @$180.00 per month</t>
  </si>
  <si>
    <t>2nd station phone lines</t>
  </si>
  <si>
    <t>Phones for station</t>
  </si>
  <si>
    <t>electric 2nd station (aver. Miller only)</t>
  </si>
  <si>
    <t>water 2nd station</t>
  </si>
  <si>
    <t>ACCIDENT &amp; SICKNESS</t>
  </si>
  <si>
    <t>10% increase on Liability, Auto, A/S</t>
  </si>
  <si>
    <t>Certifications</t>
  </si>
  <si>
    <t>Probationary Firefigther Pay - 6 months</t>
  </si>
  <si>
    <t>SHIFTS</t>
  </si>
  <si>
    <t>PAY RATE</t>
  </si>
  <si>
    <t>HOURS</t>
  </si>
  <si>
    <t>AMOUNT</t>
  </si>
  <si>
    <t>O/T</t>
  </si>
  <si>
    <t>O/T AMOUNT</t>
  </si>
  <si>
    <t>US/OT</t>
  </si>
  <si>
    <t>US/OT AMT</t>
  </si>
  <si>
    <t>PPP</t>
  </si>
  <si>
    <t>SS</t>
  </si>
  <si>
    <t>MEDICARE</t>
  </si>
  <si>
    <t>FUTA</t>
  </si>
  <si>
    <t>TX SUI</t>
  </si>
  <si>
    <t>INSURANCE</t>
  </si>
  <si>
    <t>PER YEAR</t>
  </si>
  <si>
    <t>A Shift</t>
  </si>
  <si>
    <t>B Shift</t>
  </si>
  <si>
    <t>C Shift</t>
  </si>
  <si>
    <t>Holiday day is subject to change based on Travis County holidays</t>
  </si>
  <si>
    <t>Regular Firefighter Pay - after 6 months</t>
  </si>
  <si>
    <t>POSITION</t>
  </si>
  <si>
    <t>HOURLY</t>
  </si>
  <si>
    <t># HOURS</t>
  </si>
  <si>
    <t>HPPP</t>
  </si>
  <si>
    <t>Medicare</t>
  </si>
  <si>
    <t>YEARLY</t>
  </si>
  <si>
    <t>Fire Chief</t>
  </si>
  <si>
    <t>Asst. Chief</t>
  </si>
  <si>
    <t>Captain</t>
  </si>
  <si>
    <t>Business Manager</t>
  </si>
  <si>
    <t>Secretary</t>
  </si>
  <si>
    <t>Fire Training</t>
  </si>
  <si>
    <t>EMS Training</t>
  </si>
  <si>
    <t>P-T Firefighter</t>
  </si>
  <si>
    <t>Maintenance Tech</t>
  </si>
  <si>
    <t>Social Security</t>
  </si>
  <si>
    <t>FUTA/ maximum of 56.00 per year per employee</t>
  </si>
  <si>
    <t>TX SUI/maximum of 243.00 per year per employee</t>
  </si>
  <si>
    <t xml:space="preserve">Firefighter O/T  Scheduled </t>
  </si>
  <si>
    <t>Firefighter Holiday in hours</t>
  </si>
  <si>
    <t>Firefighter Vacation in hours</t>
  </si>
  <si>
    <t>Firefighter Sick in hours</t>
  </si>
  <si>
    <t xml:space="preserve">Firefighter rate of pay </t>
  </si>
  <si>
    <t>Firefighter O/T Rate</t>
  </si>
  <si>
    <t>20 meetings x 5 @$50.00 ea.</t>
  </si>
  <si>
    <t>SCBA (ISI Training - Robert Hartigan)</t>
  </si>
  <si>
    <t>stamps (15 rolls)</t>
  </si>
  <si>
    <t>Volunteer Response Awards</t>
  </si>
  <si>
    <t>Years of Service Awards</t>
  </si>
  <si>
    <t>Flowers for member services</t>
  </si>
  <si>
    <t>FF Training - Overtime</t>
  </si>
  <si>
    <t>1" wildland nozzles (5)</t>
  </si>
  <si>
    <t>Wildland Shelters 20 x $45.00</t>
  </si>
  <si>
    <t>Wildland Back Fire Torch</t>
  </si>
  <si>
    <t>1" wildland hose (10 sections)</t>
  </si>
  <si>
    <t>1.5" wildland hose (10 sections)</t>
  </si>
  <si>
    <t>Wildland hose clamps (5)</t>
  </si>
  <si>
    <t>1" Shut off valve (5)</t>
  </si>
  <si>
    <t>1.5" Shut off valve</t>
  </si>
  <si>
    <t>Wildland Forestry Nozzles (4) 1 per BT</t>
  </si>
  <si>
    <t>1" to 3/4" NH Reducer (8)</t>
  </si>
  <si>
    <t>1.5" to 1" NPSH Reducer (8)</t>
  </si>
  <si>
    <t>Christmas Decorations</t>
  </si>
  <si>
    <t>Public Educator of the year award</t>
  </si>
  <si>
    <t>Member Recognition Gifts</t>
  </si>
  <si>
    <t>William Scotsman - BC Station Trailer</t>
  </si>
  <si>
    <t>Officer Meetings</t>
  </si>
  <si>
    <t>1.75" Structural Hose (10 sections)</t>
  </si>
  <si>
    <t>EMT Intermediate/Paramedic Class</t>
  </si>
  <si>
    <t xml:space="preserve">CE Training for Paid/Volunteer </t>
  </si>
  <si>
    <t>BP Cuffs, Splints &amp; Stethoscopes, Etc.</t>
  </si>
  <si>
    <t xml:space="preserve">Spinal Immob. Equipment- C-Collars, Head Blocks, Etc. </t>
  </si>
  <si>
    <t>Misc. Supplies- Penlights, Scissors, Etc</t>
  </si>
  <si>
    <t>Gloves</t>
  </si>
  <si>
    <t>Oxygen Delivery Devices- Bag Valve Masks, Non-Rebreather Masks, Etc.</t>
  </si>
  <si>
    <t>Soft Supplies-Bandages, Guaze, 4x4s, Etc.</t>
  </si>
  <si>
    <t>Biohazard &amp; Decontamination Supplies- Vionex, Gowns, Etc.</t>
  </si>
  <si>
    <t>Tape</t>
  </si>
  <si>
    <t>AED Equipment- Batteries, Pads, Razors, Etc.</t>
  </si>
  <si>
    <t>ALS Kits * 4 to include Laryngoscope Blades, IV Kits &amp; Drug Containers</t>
  </si>
  <si>
    <t>BLS Kits *5 to include medical bags, O2 aspirators, O2 Regulators</t>
  </si>
  <si>
    <t>Glucometer Supplies - strips, lancets, etc</t>
  </si>
  <si>
    <t>BLS Drugs - Baby Aspirin, oral glucose, etc</t>
  </si>
  <si>
    <t>Pulse Oximeter</t>
  </si>
  <si>
    <t>Oxygen Cylinders (5)</t>
  </si>
  <si>
    <t>Lifepak 12 Cardiac Monitor</t>
  </si>
  <si>
    <t>Mobil Data Terminals x 2</t>
  </si>
  <si>
    <t>Basic High Angle Class (4)</t>
  </si>
  <si>
    <t>Basic Water Rescue (4)</t>
  </si>
  <si>
    <t>Other Rescue Classes</t>
  </si>
  <si>
    <t>FULL-TIME FIREFIGHTER</t>
  </si>
  <si>
    <t>Item</t>
  </si>
  <si>
    <t>#FF</t>
  </si>
  <si>
    <t>Quantity</t>
  </si>
  <si>
    <t xml:space="preserve">Cost </t>
  </si>
  <si>
    <t>Nomex Shirt</t>
  </si>
  <si>
    <t>Nomex Pants</t>
  </si>
  <si>
    <t>Tee-Shirt</t>
  </si>
  <si>
    <t>Polo Shirt</t>
  </si>
  <si>
    <t>BDU Pants</t>
  </si>
  <si>
    <t>PART-TIME FIGHTER</t>
  </si>
  <si>
    <t>MAINTANCE TECHS</t>
  </si>
  <si>
    <r>
      <t>STAFF-</t>
    </r>
    <r>
      <rPr>
        <b/>
        <sz val="8"/>
        <rFont val="Arial"/>
        <family val="2"/>
      </rPr>
      <t>(Chief,Asst. Chief, Captain, Training Cdr, EMS Cdr)</t>
    </r>
  </si>
  <si>
    <t>OFFICE STAFF</t>
  </si>
  <si>
    <t>VOLUNTEER UNIFORMS</t>
  </si>
  <si>
    <t>Uniform Shirts</t>
  </si>
  <si>
    <t>Uniform Pants</t>
  </si>
  <si>
    <t>Tee-Shirts</t>
  </si>
  <si>
    <t>Uniforms            2221000</t>
  </si>
  <si>
    <t>Based on 1104 calls per year @ $20 per call with a potential 10% rate increase</t>
  </si>
  <si>
    <t>Kevin/Carol</t>
  </si>
  <si>
    <t>Capital Expenditure   2201000</t>
  </si>
  <si>
    <t>1st Quarter Total</t>
  </si>
  <si>
    <t>310 *12</t>
  </si>
  <si>
    <t>Miller Remodel</t>
  </si>
  <si>
    <t>Mike/Carol</t>
  </si>
  <si>
    <t>Replacement HT1000 Batteries</t>
  </si>
  <si>
    <t>Replacement HT1250 Batteries</t>
  </si>
  <si>
    <t>Repeater Maintance</t>
  </si>
  <si>
    <t>Radio Maintance</t>
  </si>
  <si>
    <t>Relocate Repeater Site</t>
  </si>
  <si>
    <t>Mics Radio Parts</t>
  </si>
  <si>
    <t>The repeater is now located on the old water tower in the 7000 blk</t>
  </si>
  <si>
    <t>of Thomas Sprs. Rd. This tower is scheduled demolishion in 2002</t>
  </si>
  <si>
    <t>The repeater must be moved to another site.</t>
  </si>
  <si>
    <t>58 Bond Election Expenses   2258000</t>
  </si>
  <si>
    <r>
      <t xml:space="preserve">District wide </t>
    </r>
    <r>
      <rPr>
        <b/>
        <sz val="12"/>
        <rFont val="Arial"/>
        <family val="2"/>
      </rPr>
      <t>Quarterly</t>
    </r>
    <r>
      <rPr>
        <sz val="12"/>
        <rFont val="Arial"/>
        <family val="2"/>
      </rPr>
      <t xml:space="preserve"> mail outs (newsletters)</t>
    </r>
  </si>
  <si>
    <t xml:space="preserve">     Gilleland Press fee per issue</t>
  </si>
  <si>
    <t xml:space="preserve">     Printing per issue</t>
  </si>
  <si>
    <t xml:space="preserve">     Mail Routing per issue</t>
  </si>
  <si>
    <t xml:space="preserve">     Processing per issue</t>
  </si>
  <si>
    <t xml:space="preserve">     Postage per issue</t>
  </si>
  <si>
    <t>Bond Election</t>
  </si>
  <si>
    <t>Jim/J. J.</t>
  </si>
  <si>
    <t>ONE TIME EXPENDITURES</t>
  </si>
  <si>
    <t>Oak Hill IT Budget #2035000</t>
  </si>
  <si>
    <t>NOTES</t>
  </si>
  <si>
    <t>Firehouse software annual maintenance</t>
  </si>
  <si>
    <t>Computers - Miller Station</t>
  </si>
  <si>
    <t>Upgrade laptop</t>
  </si>
  <si>
    <t>Memory and software upgrades for existing laptop, use for training instuctors.</t>
  </si>
  <si>
    <t>Laptop computer</t>
  </si>
  <si>
    <t>Laptop for Fire Chief - enables work to be done at other locations.</t>
  </si>
  <si>
    <t>Laptop for Assistant Chief -- does not currently have an office - enables work to be done at various locations</t>
  </si>
  <si>
    <t>Replacement desktop computer</t>
  </si>
  <si>
    <t>To replace one of the existing desktop computers as needed over the budget year</t>
  </si>
  <si>
    <t xml:space="preserve">Scanner </t>
  </si>
  <si>
    <t>Backups - Miller Station</t>
  </si>
  <si>
    <t>Additional backup tapes</t>
  </si>
  <si>
    <t>For tape backups</t>
  </si>
  <si>
    <t>CD-RW for backups</t>
  </si>
  <si>
    <t>Place in a desktop for simple backups</t>
  </si>
  <si>
    <t>CD-RW disks</t>
  </si>
  <si>
    <t>Media</t>
  </si>
  <si>
    <t>Operating System Upgrade - Miller Station</t>
  </si>
  <si>
    <t>Windows 2000 upgrade - 2 servers</t>
  </si>
  <si>
    <t>Primary Domain Controller and Backup Domain Controller</t>
  </si>
  <si>
    <t>Windows 2000 upgrade - 6  PCs</t>
  </si>
  <si>
    <t>Desktop Operating System</t>
  </si>
  <si>
    <t>Office 2000 - Miller Station</t>
  </si>
  <si>
    <t>MS Office 2000 upgrade - 8 PCs</t>
  </si>
  <si>
    <t>Anti-Virus Software - Miller Station</t>
  </si>
  <si>
    <t>McAfee for 10 machines</t>
  </si>
  <si>
    <t>Anti-virus protection</t>
  </si>
  <si>
    <t>Internet Access - Miller Station</t>
  </si>
  <si>
    <t>DSL Internet access</t>
  </si>
  <si>
    <t>SBC charges</t>
  </si>
  <si>
    <t>DSL Internet static IP oncost</t>
  </si>
  <si>
    <t>DSL static IP setup charge</t>
  </si>
  <si>
    <t>One-time charge</t>
  </si>
  <si>
    <t>OHFD Email</t>
  </si>
  <si>
    <t>Ipswitch Imail email server</t>
  </si>
  <si>
    <t>Smallest license, 250 users</t>
  </si>
  <si>
    <t>Maintenance</t>
  </si>
  <si>
    <t>For 12 months</t>
  </si>
  <si>
    <t>Domain name Regisration</t>
  </si>
  <si>
    <t>Annual registration for domain name for department and/or for ESD#3. Cost is $35.00 annually per domain name. Or 10 years at $25.00 year up front ($250.00)</t>
  </si>
  <si>
    <t>Barton Creek</t>
  </si>
  <si>
    <t>Desktop computer</t>
  </si>
  <si>
    <t>Includes one CD-RW for backup, e.g. Dell GX150 Optiplex.  Includes monitor, keyboard, mouse.</t>
  </si>
  <si>
    <t>Office software</t>
  </si>
  <si>
    <t>Office 2000</t>
  </si>
  <si>
    <t>Network DSL router, printserver</t>
  </si>
  <si>
    <t>Linksys BEFW11P1 DSL router, printserver, wireless LAN</t>
  </si>
  <si>
    <t>Network card</t>
  </si>
  <si>
    <t>Linksys WPC11 wireless LAN card</t>
  </si>
  <si>
    <t>Additional firehouse license</t>
  </si>
  <si>
    <t>For incident reporting</t>
  </si>
  <si>
    <t>Printer</t>
  </si>
  <si>
    <t>Inkjet printer</t>
  </si>
  <si>
    <t>Lan Support</t>
  </si>
  <si>
    <t>LAN support labor 4 x 52 x 45</t>
  </si>
  <si>
    <t xml:space="preserve">Hours required are 4/wk - Server/Lan support removed from salaries category. Will be done on an contract basis. </t>
  </si>
  <si>
    <t>Public Education - 2127000</t>
  </si>
  <si>
    <t>Cost</t>
  </si>
  <si>
    <t>Trading Cards</t>
  </si>
  <si>
    <t>Fire Safety Week Supplies - 75 Packs</t>
  </si>
  <si>
    <t>Open House Supplies</t>
  </si>
  <si>
    <t>Goddie Bags</t>
  </si>
  <si>
    <t>Pens - Stick Style</t>
  </si>
  <si>
    <t>COSTS</t>
  </si>
  <si>
    <t>Mike</t>
  </si>
  <si>
    <t>Jim/Marilyn</t>
  </si>
  <si>
    <t>Kevin/Mike/Marilyn</t>
  </si>
  <si>
    <t>30% Increase</t>
  </si>
  <si>
    <t>Quick Books Upgrade</t>
  </si>
  <si>
    <t>Latest Version Available</t>
  </si>
  <si>
    <t>Stickers with logo</t>
  </si>
  <si>
    <t>Other Equipment Maintenance  2208000</t>
  </si>
  <si>
    <t>WORKER'S COMP - Administrative  (a)</t>
  </si>
  <si>
    <t>(a)  Based on $48,734.40/100*2.91*.88*.65</t>
  </si>
  <si>
    <t>(b)  Based on $501,164.82/100*.36*.88*.65</t>
  </si>
  <si>
    <t>WORKER'S COMP - Firefighter (b)</t>
  </si>
  <si>
    <r>
      <t xml:space="preserve">Insurance per month </t>
    </r>
    <r>
      <rPr>
        <b/>
        <sz val="8"/>
        <rFont val="Arial"/>
        <family val="2"/>
      </rPr>
      <t>Based on 20% increase/ESD paying 100%</t>
    </r>
  </si>
  <si>
    <t xml:space="preserve">ESD TexExchange </t>
  </si>
  <si>
    <t xml:space="preserve">Tax Assessment/Collection Fees   2253000   </t>
  </si>
  <si>
    <t>Garage Door Openers (5 @ 500)</t>
  </si>
  <si>
    <t>SOURCE OF INCOME</t>
  </si>
  <si>
    <t>Interest Income</t>
  </si>
  <si>
    <t>Carry Forward Funds</t>
  </si>
  <si>
    <t>Circle C Contract Funds</t>
  </si>
  <si>
    <t>Anticipated Tax Revenue</t>
  </si>
  <si>
    <t>Remaining 2001 Expenses</t>
  </si>
  <si>
    <t>As of 6/30/01</t>
  </si>
  <si>
    <t>Actual carry forward 9/30/00</t>
  </si>
  <si>
    <t xml:space="preserve">Actual/not figured into last years' budget </t>
  </si>
  <si>
    <t>Temporary Structure Barton Creek</t>
  </si>
  <si>
    <t>Legislative Funds 2001</t>
  </si>
  <si>
    <t>Temporary Station Set up charges</t>
  </si>
  <si>
    <t>Temporary B/C Station set up</t>
  </si>
  <si>
    <t>A Shift    3%</t>
  </si>
  <si>
    <t>B Shift    3%</t>
  </si>
  <si>
    <t>C Shift    3%</t>
  </si>
  <si>
    <t>A Shift    2.8%</t>
  </si>
  <si>
    <t>B Shift    2.8%</t>
  </si>
  <si>
    <t>C Shift    2.8%</t>
  </si>
  <si>
    <t>MS Office XP upgrade - 8 PCs</t>
  </si>
  <si>
    <t>Retail price Best Buy</t>
  </si>
  <si>
    <r>
      <t xml:space="preserve">Scanner needed at administrative offices  </t>
    </r>
    <r>
      <rPr>
        <sz val="12"/>
        <color indexed="10"/>
        <rFont val="Arial"/>
        <family val="2"/>
      </rPr>
      <t>Retail price Best Buy</t>
    </r>
  </si>
  <si>
    <t>PO</t>
  </si>
  <si>
    <t>SPENT</t>
  </si>
  <si>
    <t>CHECK #</t>
  </si>
  <si>
    <t>DATE</t>
  </si>
  <si>
    <t>CHECK</t>
  </si>
  <si>
    <t>#'S</t>
  </si>
  <si>
    <t>Fuel                      2103000</t>
  </si>
  <si>
    <t>MONTH</t>
  </si>
  <si>
    <t>NO.</t>
  </si>
  <si>
    <t>Opening</t>
  </si>
  <si>
    <t>Triple S Petroleum</t>
  </si>
  <si>
    <t>Diamond Shamrock</t>
  </si>
  <si>
    <t>Apparatus Maintenance   2104000</t>
  </si>
  <si>
    <t>Name of Business</t>
  </si>
  <si>
    <t>Performing Repairs</t>
  </si>
  <si>
    <t>13 State Inspections</t>
  </si>
  <si>
    <t>E-4 insection</t>
  </si>
  <si>
    <t>R-5 inspection</t>
  </si>
  <si>
    <t>B-9 inspection</t>
  </si>
  <si>
    <t>E-6 inspection</t>
  </si>
  <si>
    <t>E-2 inspection</t>
  </si>
  <si>
    <t>B-1 inspection</t>
  </si>
  <si>
    <t>T-10 inspection</t>
  </si>
  <si>
    <t>S14 Inspection</t>
  </si>
  <si>
    <t>B-15 Inspection</t>
  </si>
  <si>
    <t>B1 Oil change</t>
  </si>
  <si>
    <t>E2 Oil change</t>
  </si>
  <si>
    <t>B3 Oil change</t>
  </si>
  <si>
    <t>E4 Oil change</t>
  </si>
  <si>
    <t>R5 Oil change</t>
  </si>
  <si>
    <t>E6 Oil change</t>
  </si>
  <si>
    <t>C7 1st Qt Oil change</t>
  </si>
  <si>
    <t>C7 2nd Qt Oil change</t>
  </si>
  <si>
    <t>C7 3rd Qt Oil change</t>
  </si>
  <si>
    <t>C7 4th Qt Oil change</t>
  </si>
  <si>
    <t>B9 Oil change</t>
  </si>
  <si>
    <t>T10 Oil change</t>
  </si>
  <si>
    <t>T11 Oil change</t>
  </si>
  <si>
    <t>T12 Oil change</t>
  </si>
  <si>
    <t>S14 Oil change</t>
  </si>
  <si>
    <t>B15 Oil change</t>
  </si>
  <si>
    <t>E2 Annual Brake Inspection</t>
  </si>
  <si>
    <t>E4 Annual Brake Inspection</t>
  </si>
  <si>
    <t>R5 Annual Brake Inspection</t>
  </si>
  <si>
    <t>B3 Annual Brake Inspection</t>
  </si>
  <si>
    <t>T10 Annual Brake Inspection</t>
  </si>
  <si>
    <t>T12 Annual Brake Inspection</t>
  </si>
  <si>
    <t>E4 Transmission Service</t>
  </si>
  <si>
    <t>Tires for S14 X E-2</t>
  </si>
  <si>
    <t>Front tires for E6  X2</t>
  </si>
  <si>
    <t>R5 Transmission Service</t>
  </si>
  <si>
    <t>T11 Tool Compartment</t>
  </si>
  <si>
    <t>Muffler T12</t>
  </si>
  <si>
    <t>Brake Repair E-2</t>
  </si>
  <si>
    <t>Clutch/Transmission T12</t>
  </si>
  <si>
    <t>Brake Repair B1</t>
  </si>
  <si>
    <t>Shocks S14</t>
  </si>
  <si>
    <t>Misc. General Mainterance</t>
  </si>
  <si>
    <t>Apparatus Maintenance   2204000</t>
  </si>
  <si>
    <t>8% +5% eval.</t>
  </si>
  <si>
    <t>8% + 5% eval.</t>
  </si>
  <si>
    <t xml:space="preserve">4% + 5% eval. </t>
  </si>
  <si>
    <t>5% eval.</t>
  </si>
  <si>
    <t>WMD Preparation</t>
  </si>
  <si>
    <t>approved by board 11/5/01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</si>
</sst>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  <numFmt numFmtId="167" formatCode="mm/dd/yy"/>
  </numFmts>
  <fonts count="34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17"/>
      <name val="Arial"/>
      <family val="2"/>
    </font>
    <font>
      <b/>
      <u/>
      <sz val="11"/>
      <name val="Arial"/>
      <family val="2"/>
    </font>
    <font>
      <b/>
      <sz val="8"/>
      <name val="Arial"/>
      <family val="2"/>
    </font>
    <font>
      <sz val="12"/>
      <color indexed="21"/>
      <name val="Arial"/>
      <family val="2"/>
    </font>
    <font>
      <sz val="12"/>
      <color indexed="53"/>
      <name val="Arial"/>
      <family val="2"/>
    </font>
    <font>
      <sz val="12"/>
      <color indexed="60"/>
      <name val="Arial"/>
      <family val="2"/>
    </font>
    <font>
      <b/>
      <sz val="12"/>
      <color indexed="21"/>
      <name val="Arial"/>
      <family val="2"/>
    </font>
    <font>
      <b/>
      <sz val="12"/>
      <color indexed="12"/>
      <name val="Arial"/>
      <family val="2"/>
    </font>
    <font>
      <sz val="10"/>
      <color indexed="2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48"/>
      <name val="Arial"/>
      <family val="2"/>
    </font>
    <font>
      <b/>
      <sz val="12"/>
      <color indexed="8"/>
      <name val="Arial"/>
      <family val="2"/>
    </font>
    <font>
      <sz val="11"/>
      <color indexed="17"/>
      <name val="Arial"/>
      <family val="2"/>
    </font>
    <font>
      <sz val="11"/>
      <color indexed="8"/>
      <name val="Arial"/>
      <family val="2"/>
    </font>
    <font>
      <sz val="11"/>
      <color indexed="16"/>
      <name val="Arial"/>
      <family val="2"/>
    </font>
    <font>
      <sz val="11"/>
      <color indexed="57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4" fontId="2" fillId="0" borderId="1" xfId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2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44" fontId="3" fillId="0" borderId="1" xfId="0" applyNumberFormat="1" applyFont="1" applyBorder="1" applyAlignment="1">
      <alignment horizontal="left" wrapText="1"/>
    </xf>
    <xf numFmtId="44" fontId="3" fillId="0" borderId="1" xfId="1" applyNumberFormat="1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left"/>
    </xf>
    <xf numFmtId="44" fontId="3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44" fontId="3" fillId="0" borderId="1" xfId="1" applyFont="1" applyFill="1" applyBorder="1" applyAlignment="1">
      <alignment horizontal="left"/>
    </xf>
    <xf numFmtId="44" fontId="3" fillId="0" borderId="1" xfId="1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4" fontId="3" fillId="0" borderId="1" xfId="0" applyNumberFormat="1" applyFont="1" applyFill="1" applyBorder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/>
    <xf numFmtId="44" fontId="3" fillId="0" borderId="1" xfId="0" applyNumberFormat="1" applyFont="1" applyFill="1" applyBorder="1" applyAlignment="1"/>
    <xf numFmtId="44" fontId="2" fillId="0" borderId="1" xfId="0" applyNumberFormat="1" applyFont="1" applyBorder="1" applyAlignment="1">
      <alignment horizontal="left"/>
    </xf>
    <xf numFmtId="44" fontId="2" fillId="0" borderId="1" xfId="1" applyNumberFormat="1" applyFont="1" applyBorder="1" applyAlignment="1">
      <alignment horizontal="center"/>
    </xf>
    <xf numFmtId="0" fontId="3" fillId="0" borderId="1" xfId="0" applyFont="1" applyBorder="1"/>
    <xf numFmtId="44" fontId="3" fillId="0" borderId="1" xfId="1" applyFont="1" applyBorder="1"/>
    <xf numFmtId="44" fontId="3" fillId="0" borderId="1" xfId="1" applyFont="1" applyBorder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44" fontId="3" fillId="0" borderId="0" xfId="1" applyFont="1"/>
    <xf numFmtId="4" fontId="5" fillId="0" borderId="1" xfId="0" applyNumberFormat="1" applyFont="1" applyBorder="1" applyAlignment="1"/>
    <xf numFmtId="44" fontId="6" fillId="0" borderId="1" xfId="1" applyFont="1" applyBorder="1" applyAlignment="1"/>
    <xf numFmtId="44" fontId="5" fillId="0" borderId="1" xfId="1" applyFont="1" applyBorder="1" applyAlignment="1"/>
    <xf numFmtId="0" fontId="5" fillId="0" borderId="1" xfId="0" applyNumberFormat="1" applyFont="1" applyBorder="1" applyAlignment="1">
      <alignment horizontal="center"/>
    </xf>
    <xf numFmtId="0" fontId="5" fillId="0" borderId="0" xfId="0" applyFont="1" applyAlignment="1"/>
    <xf numFmtId="14" fontId="5" fillId="0" borderId="0" xfId="0" applyNumberFormat="1" applyFont="1" applyAlignment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44" fontId="5" fillId="0" borderId="1" xfId="1" applyFont="1" applyBorder="1" applyAlignment="1">
      <alignment horizontal="right"/>
    </xf>
    <xf numFmtId="8" fontId="5" fillId="0" borderId="1" xfId="1" applyNumberFormat="1" applyFont="1" applyBorder="1" applyAlignment="1">
      <alignment horizontal="right"/>
    </xf>
    <xf numFmtId="0" fontId="5" fillId="0" borderId="1" xfId="0" applyFont="1" applyBorder="1"/>
    <xf numFmtId="44" fontId="5" fillId="0" borderId="1" xfId="1" applyFont="1" applyBorder="1"/>
    <xf numFmtId="44" fontId="5" fillId="0" borderId="1" xfId="1" applyFont="1" applyFill="1" applyBorder="1" applyAlignment="1"/>
    <xf numFmtId="44" fontId="5" fillId="0" borderId="1" xfId="1" applyNumberFormat="1" applyFont="1" applyBorder="1" applyAlignment="1"/>
    <xf numFmtId="0" fontId="5" fillId="0" borderId="1" xfId="0" applyNumberFormat="1" applyFont="1" applyFill="1" applyBorder="1" applyAlignment="1">
      <alignment horizontal="center"/>
    </xf>
    <xf numFmtId="44" fontId="6" fillId="0" borderId="1" xfId="1" applyFont="1" applyBorder="1" applyAlignment="1">
      <alignment horizontal="right"/>
    </xf>
    <xf numFmtId="4" fontId="5" fillId="0" borderId="1" xfId="0" applyNumberFormat="1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44" fontId="5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5" fillId="0" borderId="0" xfId="0" applyFont="1" applyFill="1" applyAlignment="1"/>
    <xf numFmtId="0" fontId="5" fillId="0" borderId="1" xfId="0" applyFont="1" applyBorder="1" applyAlignment="1">
      <alignment horizontal="left"/>
    </xf>
    <xf numFmtId="44" fontId="6" fillId="0" borderId="1" xfId="1" applyFont="1" applyBorder="1"/>
    <xf numFmtId="4" fontId="5" fillId="0" borderId="0" xfId="0" applyNumberFormat="1" applyFont="1" applyAlignment="1"/>
    <xf numFmtId="44" fontId="5" fillId="0" borderId="0" xfId="1" applyFont="1" applyAlignment="1"/>
    <xf numFmtId="44" fontId="5" fillId="0" borderId="0" xfId="1" applyFont="1" applyAlignment="1">
      <alignment horizontal="right"/>
    </xf>
    <xf numFmtId="4" fontId="5" fillId="0" borderId="1" xfId="0" applyNumberFormat="1" applyFont="1" applyBorder="1"/>
    <xf numFmtId="14" fontId="5" fillId="0" borderId="1" xfId="0" applyNumberFormat="1" applyFont="1" applyBorder="1"/>
    <xf numFmtId="0" fontId="5" fillId="0" borderId="0" xfId="0" applyFont="1"/>
    <xf numFmtId="4" fontId="5" fillId="0" borderId="2" xfId="0" applyNumberFormat="1" applyFont="1" applyBorder="1"/>
    <xf numFmtId="44" fontId="5" fillId="0" borderId="2" xfId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4" fontId="5" fillId="0" borderId="0" xfId="0" applyNumberFormat="1" applyFont="1" applyBorder="1"/>
    <xf numFmtId="44" fontId="5" fillId="0" borderId="0" xfId="1" applyFont="1" applyBorder="1"/>
    <xf numFmtId="14" fontId="5" fillId="0" borderId="0" xfId="0" applyNumberFormat="1" applyFont="1" applyBorder="1"/>
    <xf numFmtId="4" fontId="5" fillId="0" borderId="0" xfId="0" applyNumberFormat="1" applyFont="1"/>
    <xf numFmtId="44" fontId="5" fillId="0" borderId="0" xfId="1" applyFont="1"/>
    <xf numFmtId="0" fontId="5" fillId="0" borderId="0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7" fillId="0" borderId="1" xfId="0" applyFont="1" applyBorder="1"/>
    <xf numFmtId="0" fontId="6" fillId="0" borderId="0" xfId="0" applyFont="1" applyBorder="1"/>
    <xf numFmtId="44" fontId="5" fillId="0" borderId="1" xfId="1" applyNumberFormat="1" applyFont="1" applyBorder="1"/>
    <xf numFmtId="44" fontId="8" fillId="0" borderId="1" xfId="1" applyFont="1" applyBorder="1"/>
    <xf numFmtId="4" fontId="5" fillId="0" borderId="1" xfId="1" applyNumberFormat="1" applyFont="1" applyBorder="1"/>
    <xf numFmtId="44" fontId="5" fillId="0" borderId="1" xfId="1" applyFont="1" applyFill="1" applyBorder="1"/>
    <xf numFmtId="44" fontId="0" fillId="0" borderId="1" xfId="0" applyNumberFormat="1" applyBorder="1" applyAlignment="1"/>
    <xf numFmtId="44" fontId="6" fillId="0" borderId="1" xfId="0" applyNumberFormat="1" applyFont="1" applyBorder="1" applyAlignment="1">
      <alignment horizontal="center"/>
    </xf>
    <xf numFmtId="44" fontId="5" fillId="0" borderId="1" xfId="0" applyNumberFormat="1" applyFont="1" applyBorder="1"/>
    <xf numFmtId="44" fontId="5" fillId="0" borderId="0" xfId="0" applyNumberFormat="1" applyFont="1"/>
    <xf numFmtId="167" fontId="5" fillId="0" borderId="0" xfId="0" applyNumberFormat="1" applyFont="1"/>
    <xf numFmtId="0" fontId="5" fillId="0" borderId="1" xfId="0" applyFont="1" applyFill="1" applyBorder="1"/>
    <xf numFmtId="0" fontId="9" fillId="0" borderId="1" xfId="0" applyFont="1" applyBorder="1"/>
    <xf numFmtId="44" fontId="6" fillId="0" borderId="1" xfId="1" applyNumberFormat="1" applyFont="1" applyBorder="1" applyAlignment="1">
      <alignment horizontal="center"/>
    </xf>
    <xf numFmtId="44" fontId="5" fillId="0" borderId="0" xfId="1" applyNumberFormat="1" applyFont="1"/>
    <xf numFmtId="4" fontId="10" fillId="0" borderId="0" xfId="0" applyNumberFormat="1" applyFont="1" applyBorder="1"/>
    <xf numFmtId="44" fontId="5" fillId="0" borderId="0" xfId="1" applyFont="1" applyBorder="1" applyAlignment="1">
      <alignment horizontal="center"/>
    </xf>
    <xf numFmtId="0" fontId="5" fillId="0" borderId="0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44" fontId="5" fillId="0" borderId="0" xfId="1" applyFont="1" applyBorder="1" applyAlignment="1"/>
    <xf numFmtId="165" fontId="5" fillId="0" borderId="1" xfId="0" applyNumberFormat="1" applyFont="1" applyBorder="1" applyAlignment="1">
      <alignment horizontal="center"/>
    </xf>
    <xf numFmtId="44" fontId="5" fillId="0" borderId="1" xfId="1" applyFont="1" applyFill="1" applyBorder="1" applyAlignment="1">
      <alignment horizontal="center"/>
    </xf>
    <xf numFmtId="0" fontId="5" fillId="0" borderId="0" xfId="0" applyNumberFormat="1" applyFont="1" applyBorder="1"/>
    <xf numFmtId="0" fontId="4" fillId="0" borderId="1" xfId="0" applyNumberFormat="1" applyFont="1" applyBorder="1" applyAlignment="1">
      <alignment horizontal="left"/>
    </xf>
    <xf numFmtId="44" fontId="6" fillId="0" borderId="1" xfId="1" applyFont="1" applyFill="1" applyBorder="1" applyAlignment="1">
      <alignment horizontal="center"/>
    </xf>
    <xf numFmtId="44" fontId="6" fillId="0" borderId="1" xfId="1" applyFont="1" applyFill="1" applyBorder="1"/>
    <xf numFmtId="44" fontId="7" fillId="0" borderId="1" xfId="1" applyFont="1" applyFill="1" applyBorder="1"/>
    <xf numFmtId="44" fontId="5" fillId="0" borderId="0" xfId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44" fontId="8" fillId="0" borderId="1" xfId="1" applyFont="1" applyFill="1" applyBorder="1"/>
    <xf numFmtId="4" fontId="5" fillId="0" borderId="0" xfId="0" applyNumberFormat="1" applyFont="1" applyFill="1"/>
    <xf numFmtId="0" fontId="6" fillId="0" borderId="0" xfId="0" applyFont="1" applyFill="1"/>
    <xf numFmtId="165" fontId="5" fillId="0" borderId="1" xfId="0" applyNumberFormat="1" applyFont="1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6" fillId="0" borderId="1" xfId="1" applyNumberFormat="1" applyFont="1" applyBorder="1" applyAlignment="1">
      <alignment horizontal="center"/>
    </xf>
    <xf numFmtId="0" fontId="0" fillId="0" borderId="1" xfId="0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44" fontId="0" fillId="0" borderId="1" xfId="1" applyFont="1" applyBorder="1" applyAlignment="1"/>
    <xf numFmtId="44" fontId="11" fillId="0" borderId="1" xfId="1" applyFont="1" applyBorder="1"/>
    <xf numFmtId="0" fontId="6" fillId="0" borderId="1" xfId="1" applyNumberFormat="1" applyFont="1" applyFill="1" applyBorder="1" applyAlignment="1">
      <alignment horizontal="center"/>
    </xf>
    <xf numFmtId="0" fontId="12" fillId="0" borderId="0" xfId="0" applyFont="1"/>
    <xf numFmtId="2" fontId="0" fillId="0" borderId="0" xfId="0" applyNumberFormat="1"/>
    <xf numFmtId="44" fontId="1" fillId="0" borderId="0" xfId="1"/>
    <xf numFmtId="44" fontId="17" fillId="0" borderId="0" xfId="1" applyFont="1"/>
    <xf numFmtId="0" fontId="14" fillId="0" borderId="0" xfId="0" applyFont="1"/>
    <xf numFmtId="0" fontId="15" fillId="0" borderId="0" xfId="0" applyFont="1"/>
    <xf numFmtId="0" fontId="0" fillId="0" borderId="1" xfId="0" applyBorder="1"/>
    <xf numFmtId="44" fontId="6" fillId="0" borderId="1" xfId="1" applyNumberFormat="1" applyFont="1" applyBorder="1"/>
    <xf numFmtId="0" fontId="0" fillId="0" borderId="3" xfId="0" applyBorder="1" applyAlignment="1"/>
    <xf numFmtId="0" fontId="0" fillId="0" borderId="4" xfId="0" applyBorder="1" applyAlignment="1"/>
    <xf numFmtId="0" fontId="9" fillId="0" borderId="0" xfId="0" applyFont="1"/>
    <xf numFmtId="44" fontId="9" fillId="0" borderId="0" xfId="1" applyFont="1" applyAlignment="1">
      <alignment horizontal="center"/>
    </xf>
    <xf numFmtId="0" fontId="7" fillId="0" borderId="0" xfId="0" applyFont="1"/>
    <xf numFmtId="44" fontId="5" fillId="0" borderId="5" xfId="1" applyFont="1" applyBorder="1"/>
    <xf numFmtId="44" fontId="6" fillId="0" borderId="0" xfId="1" applyFont="1" applyBorder="1" applyAlignment="1">
      <alignment horizontal="center"/>
    </xf>
    <xf numFmtId="44" fontId="6" fillId="0" borderId="5" xfId="1" applyFont="1" applyBorder="1" applyAlignment="1">
      <alignment horizontal="center"/>
    </xf>
    <xf numFmtId="8" fontId="5" fillId="0" borderId="5" xfId="1" applyNumberFormat="1" applyFont="1" applyBorder="1"/>
    <xf numFmtId="44" fontId="7" fillId="0" borderId="5" xfId="1" applyFont="1" applyBorder="1"/>
    <xf numFmtId="44" fontId="5" fillId="0" borderId="5" xfId="1" applyFont="1" applyBorder="1" applyAlignment="1">
      <alignment horizontal="center"/>
    </xf>
    <xf numFmtId="4" fontId="7" fillId="0" borderId="1" xfId="0" applyNumberFormat="1" applyFont="1" applyFill="1" applyBorder="1"/>
    <xf numFmtId="44" fontId="5" fillId="0" borderId="2" xfId="1" applyFont="1" applyFill="1" applyBorder="1"/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4" fontId="6" fillId="0" borderId="0" xfId="1" applyFont="1" applyFill="1" applyBorder="1" applyAlignment="1">
      <alignment horizontal="center"/>
    </xf>
    <xf numFmtId="0" fontId="6" fillId="0" borderId="6" xfId="0" applyFont="1" applyBorder="1" applyAlignment="1"/>
    <xf numFmtId="0" fontId="0" fillId="0" borderId="6" xfId="0" applyBorder="1" applyAlignment="1"/>
    <xf numFmtId="44" fontId="0" fillId="0" borderId="6" xfId="1" applyFont="1" applyBorder="1" applyAlignment="1"/>
    <xf numFmtId="0" fontId="6" fillId="0" borderId="5" xfId="0" applyFont="1" applyBorder="1" applyAlignment="1"/>
    <xf numFmtId="44" fontId="0" fillId="0" borderId="4" xfId="1" applyFont="1" applyBorder="1" applyAlignment="1"/>
    <xf numFmtId="44" fontId="2" fillId="0" borderId="1" xfId="1" applyFont="1" applyBorder="1" applyAlignment="1">
      <alignment horizontal="left"/>
    </xf>
    <xf numFmtId="0" fontId="5" fillId="0" borderId="1" xfId="1" applyNumberFormat="1" applyFont="1" applyBorder="1" applyAlignment="1">
      <alignment horizontal="center"/>
    </xf>
    <xf numFmtId="0" fontId="5" fillId="0" borderId="1" xfId="1" applyNumberFormat="1" applyFont="1" applyFill="1" applyBorder="1" applyAlignment="1">
      <alignment horizontal="center"/>
    </xf>
    <xf numFmtId="0" fontId="5" fillId="0" borderId="5" xfId="0" applyFont="1" applyBorder="1"/>
    <xf numFmtId="0" fontId="6" fillId="0" borderId="3" xfId="0" applyFont="1" applyBorder="1" applyAlignment="1"/>
    <xf numFmtId="44" fontId="5" fillId="0" borderId="5" xfId="0" applyNumberFormat="1" applyFont="1" applyBorder="1"/>
    <xf numFmtId="0" fontId="5" fillId="0" borderId="3" xfId="0" applyFont="1" applyBorder="1" applyAlignment="1">
      <alignment horizontal="center"/>
    </xf>
    <xf numFmtId="44" fontId="5" fillId="0" borderId="1" xfId="1" applyNumberFormat="1" applyFont="1" applyFill="1" applyBorder="1"/>
    <xf numFmtId="44" fontId="5" fillId="0" borderId="0" xfId="1" applyNumberFormat="1" applyFont="1" applyBorder="1"/>
    <xf numFmtId="44" fontId="6" fillId="0" borderId="0" xfId="1" applyNumberFormat="1" applyFont="1" applyBorder="1" applyAlignment="1">
      <alignment horizontal="center"/>
    </xf>
    <xf numFmtId="0" fontId="2" fillId="0" borderId="0" xfId="0" applyFont="1"/>
    <xf numFmtId="44" fontId="3" fillId="0" borderId="1" xfId="1" applyFont="1" applyFill="1" applyBorder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/>
    <xf numFmtId="44" fontId="0" fillId="0" borderId="0" xfId="0" applyNumberFormat="1"/>
    <xf numFmtId="44" fontId="0" fillId="0" borderId="5" xfId="1" applyFont="1" applyBorder="1"/>
    <xf numFmtId="44" fontId="0" fillId="0" borderId="0" xfId="1" applyFont="1"/>
    <xf numFmtId="44" fontId="12" fillId="0" borderId="0" xfId="0" applyNumberFormat="1" applyFont="1"/>
    <xf numFmtId="4" fontId="5" fillId="0" borderId="0" xfId="0" applyNumberFormat="1" applyFont="1" applyFill="1" applyBorder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0" fontId="8" fillId="0" borderId="0" xfId="0" applyFont="1"/>
    <xf numFmtId="4" fontId="6" fillId="0" borderId="1" xfId="0" applyNumberFormat="1" applyFont="1" applyBorder="1" applyAlignment="1"/>
    <xf numFmtId="0" fontId="6" fillId="0" borderId="0" xfId="0" applyFont="1" applyAlignment="1"/>
    <xf numFmtId="44" fontId="6" fillId="0" borderId="1" xfId="1" applyFont="1" applyFill="1" applyBorder="1" applyAlignment="1"/>
    <xf numFmtId="4" fontId="6" fillId="0" borderId="1" xfId="0" applyNumberFormat="1" applyFont="1" applyBorder="1"/>
    <xf numFmtId="4" fontId="5" fillId="0" borderId="7" xfId="0" applyNumberFormat="1" applyFont="1" applyBorder="1" applyAlignment="1"/>
    <xf numFmtId="0" fontId="5" fillId="0" borderId="0" xfId="0" applyFont="1" applyBorder="1" applyAlignment="1"/>
    <xf numFmtId="0" fontId="15" fillId="0" borderId="0" xfId="0" applyFont="1" applyBorder="1"/>
    <xf numFmtId="0" fontId="0" fillId="0" borderId="0" xfId="0" applyBorder="1"/>
    <xf numFmtId="44" fontId="8" fillId="0" borderId="0" xfId="1" applyFont="1" applyBorder="1"/>
    <xf numFmtId="4" fontId="5" fillId="0" borderId="5" xfId="0" applyNumberFormat="1" applyFont="1" applyBorder="1"/>
    <xf numFmtId="0" fontId="6" fillId="0" borderId="5" xfId="1" applyNumberFormat="1" applyFont="1" applyBorder="1" applyAlignment="1">
      <alignment horizontal="center"/>
    </xf>
    <xf numFmtId="4" fontId="5" fillId="0" borderId="5" xfId="1" applyNumberFormat="1" applyFont="1" applyBorder="1"/>
    <xf numFmtId="0" fontId="6" fillId="0" borderId="8" xfId="0" applyFont="1" applyBorder="1"/>
    <xf numFmtId="0" fontId="0" fillId="0" borderId="8" xfId="0" applyBorder="1"/>
    <xf numFmtId="0" fontId="5" fillId="0" borderId="8" xfId="0" applyFont="1" applyBorder="1"/>
    <xf numFmtId="44" fontId="5" fillId="0" borderId="8" xfId="1" applyFont="1" applyBorder="1"/>
    <xf numFmtId="4" fontId="5" fillId="0" borderId="8" xfId="1" applyNumberFormat="1" applyFont="1" applyBorder="1"/>
    <xf numFmtId="4" fontId="6" fillId="0" borderId="1" xfId="0" applyNumberFormat="1" applyFont="1" applyFill="1" applyBorder="1"/>
    <xf numFmtId="4" fontId="6" fillId="0" borderId="5" xfId="1" applyNumberFormat="1" applyFont="1" applyBorder="1"/>
    <xf numFmtId="0" fontId="12" fillId="0" borderId="8" xfId="0" applyFont="1" applyBorder="1"/>
    <xf numFmtId="44" fontId="6" fillId="0" borderId="1" xfId="0" applyNumberFormat="1" applyFont="1" applyBorder="1"/>
    <xf numFmtId="44" fontId="3" fillId="0" borderId="1" xfId="0" quotePrefix="1" applyNumberFormat="1" applyFont="1" applyBorder="1" applyAlignment="1">
      <alignment horizontal="left"/>
    </xf>
    <xf numFmtId="0" fontId="16" fillId="0" borderId="0" xfId="0" applyFont="1"/>
    <xf numFmtId="0" fontId="18" fillId="0" borderId="1" xfId="0" applyFont="1" applyBorder="1" applyAlignment="1"/>
    <xf numFmtId="0" fontId="4" fillId="0" borderId="5" xfId="0" applyNumberFormat="1" applyFont="1" applyBorder="1" applyAlignment="1">
      <alignment horizontal="left"/>
    </xf>
    <xf numFmtId="44" fontId="1" fillId="0" borderId="3" xfId="1" applyBorder="1" applyAlignment="1"/>
    <xf numFmtId="0" fontId="20" fillId="0" borderId="1" xfId="0" applyFont="1" applyBorder="1"/>
    <xf numFmtId="44" fontId="20" fillId="0" borderId="1" xfId="1" applyFont="1" applyBorder="1"/>
    <xf numFmtId="0" fontId="20" fillId="0" borderId="1" xfId="0" applyFont="1" applyFill="1" applyBorder="1"/>
    <xf numFmtId="44" fontId="20" fillId="0" borderId="1" xfId="1" applyFont="1" applyFill="1" applyBorder="1"/>
    <xf numFmtId="0" fontId="21" fillId="0" borderId="0" xfId="0" applyFont="1" applyFill="1"/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44" fontId="22" fillId="0" borderId="1" xfId="1" applyFont="1" applyFill="1" applyBorder="1"/>
    <xf numFmtId="44" fontId="22" fillId="0" borderId="0" xfId="1" applyFont="1" applyFill="1"/>
    <xf numFmtId="0" fontId="2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4" fontId="20" fillId="0" borderId="1" xfId="1" applyNumberFormat="1" applyFont="1" applyBorder="1"/>
    <xf numFmtId="44" fontId="20" fillId="0" borderId="1" xfId="1" applyFont="1" applyBorder="1" applyAlignment="1">
      <alignment horizontal="center"/>
    </xf>
    <xf numFmtId="0" fontId="23" fillId="0" borderId="1" xfId="0" applyFont="1" applyBorder="1"/>
    <xf numFmtId="0" fontId="20" fillId="0" borderId="0" xfId="0" applyFont="1"/>
    <xf numFmtId="0" fontId="20" fillId="0" borderId="0" xfId="0" applyFont="1" applyFill="1"/>
    <xf numFmtId="0" fontId="20" fillId="0" borderId="1" xfId="0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9" fontId="9" fillId="0" borderId="1" xfId="0" applyNumberFormat="1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20" fillId="0" borderId="1" xfId="0" applyFont="1" applyFill="1" applyBorder="1" applyAlignment="1">
      <alignment vertical="top"/>
    </xf>
    <xf numFmtId="4" fontId="5" fillId="0" borderId="1" xfId="0" applyNumberFormat="1" applyFont="1" applyFill="1" applyBorder="1" applyAlignment="1"/>
    <xf numFmtId="44" fontId="5" fillId="0" borderId="1" xfId="1" applyFont="1" applyFill="1" applyBorder="1" applyAlignment="1">
      <alignment horizontal="right"/>
    </xf>
    <xf numFmtId="0" fontId="15" fillId="0" borderId="1" xfId="0" applyFont="1" applyBorder="1"/>
    <xf numFmtId="44" fontId="9" fillId="0" borderId="1" xfId="1" applyFont="1" applyBorder="1"/>
    <xf numFmtId="44" fontId="9" fillId="0" borderId="1" xfId="1" applyFont="1" applyFill="1" applyBorder="1"/>
    <xf numFmtId="0" fontId="20" fillId="0" borderId="1" xfId="0" applyFont="1" applyFill="1" applyBorder="1" applyAlignment="1"/>
    <xf numFmtId="4" fontId="20" fillId="0" borderId="1" xfId="0" applyNumberFormat="1" applyFont="1" applyFill="1" applyBorder="1" applyAlignment="1">
      <alignment horizontal="center"/>
    </xf>
    <xf numFmtId="44" fontId="20" fillId="0" borderId="1" xfId="1" applyFont="1" applyFill="1" applyBorder="1" applyAlignment="1"/>
    <xf numFmtId="44" fontId="20" fillId="0" borderId="1" xfId="1" applyFont="1" applyFill="1" applyBorder="1" applyAlignment="1">
      <alignment horizontal="center"/>
    </xf>
    <xf numFmtId="0" fontId="20" fillId="0" borderId="1" xfId="0" applyFont="1" applyBorder="1" applyAlignment="1"/>
    <xf numFmtId="4" fontId="20" fillId="0" borderId="1" xfId="0" applyNumberFormat="1" applyFont="1" applyBorder="1" applyAlignment="1">
      <alignment horizontal="center"/>
    </xf>
    <xf numFmtId="44" fontId="20" fillId="0" borderId="1" xfId="1" applyFont="1" applyBorder="1" applyAlignment="1"/>
    <xf numFmtId="44" fontId="20" fillId="0" borderId="5" xfId="1" applyFont="1" applyBorder="1" applyAlignment="1">
      <alignment horizontal="center"/>
    </xf>
    <xf numFmtId="44" fontId="20" fillId="0" borderId="0" xfId="1" applyFont="1" applyFill="1" applyBorder="1" applyAlignment="1"/>
    <xf numFmtId="44" fontId="20" fillId="0" borderId="0" xfId="1" applyFont="1" applyBorder="1" applyAlignment="1"/>
    <xf numFmtId="44" fontId="20" fillId="0" borderId="5" xfId="1" applyFont="1" applyBorder="1"/>
    <xf numFmtId="0" fontId="4" fillId="0" borderId="1" xfId="0" applyFont="1" applyBorder="1"/>
    <xf numFmtId="10" fontId="5" fillId="0" borderId="5" xfId="0" applyNumberFormat="1" applyFont="1" applyFill="1" applyBorder="1"/>
    <xf numFmtId="10" fontId="5" fillId="0" borderId="1" xfId="0" applyNumberFormat="1" applyFont="1" applyFill="1" applyBorder="1"/>
    <xf numFmtId="8" fontId="5" fillId="0" borderId="1" xfId="0" applyNumberFormat="1" applyFont="1" applyFill="1" applyBorder="1"/>
    <xf numFmtId="44" fontId="6" fillId="0" borderId="1" xfId="1" applyFont="1" applyBorder="1" applyAlignment="1">
      <alignment horizontal="center" wrapText="1"/>
    </xf>
    <xf numFmtId="0" fontId="25" fillId="0" borderId="1" xfId="0" applyFont="1" applyBorder="1" applyAlignment="1">
      <alignment horizontal="left"/>
    </xf>
    <xf numFmtId="44" fontId="25" fillId="0" borderId="1" xfId="1" applyFont="1" applyFill="1" applyBorder="1" applyAlignment="1"/>
    <xf numFmtId="44" fontId="6" fillId="0" borderId="0" xfId="1" applyFont="1"/>
    <xf numFmtId="44" fontId="2" fillId="0" borderId="1" xfId="0" applyNumberFormat="1" applyFont="1" applyBorder="1"/>
    <xf numFmtId="0" fontId="27" fillId="0" borderId="0" xfId="0" applyFont="1"/>
    <xf numFmtId="43" fontId="27" fillId="0" borderId="0" xfId="1" applyNumberFormat="1" applyFont="1" applyBorder="1" applyAlignment="1">
      <alignment horizontal="left"/>
    </xf>
    <xf numFmtId="43" fontId="26" fillId="0" borderId="0" xfId="1" applyNumberFormat="1" applyFont="1" applyBorder="1" applyAlignment="1">
      <alignment horizontal="left"/>
    </xf>
    <xf numFmtId="0" fontId="28" fillId="0" borderId="0" xfId="0" applyFont="1"/>
    <xf numFmtId="0" fontId="29" fillId="0" borderId="1" xfId="0" applyFont="1" applyBorder="1"/>
    <xf numFmtId="44" fontId="5" fillId="0" borderId="1" xfId="1" applyFont="1" applyFill="1" applyBorder="1" applyAlignment="1">
      <alignment vertical="top"/>
    </xf>
    <xf numFmtId="44" fontId="5" fillId="0" borderId="1" xfId="1" applyFont="1" applyBorder="1" applyAlignment="1">
      <alignment vertical="top"/>
    </xf>
    <xf numFmtId="44" fontId="20" fillId="0" borderId="1" xfId="1" applyFont="1" applyFill="1" applyBorder="1" applyAlignment="1">
      <alignment vertical="top"/>
    </xf>
    <xf numFmtId="44" fontId="20" fillId="0" borderId="1" xfId="1" applyFont="1" applyBorder="1" applyAlignment="1">
      <alignment vertical="top"/>
    </xf>
    <xf numFmtId="44" fontId="5" fillId="0" borderId="0" xfId="1" applyFont="1" applyAlignment="1">
      <alignment vertical="top"/>
    </xf>
    <xf numFmtId="44" fontId="6" fillId="0" borderId="1" xfId="1" applyFont="1" applyBorder="1" applyAlignment="1">
      <alignment horizontal="center" vertical="top"/>
    </xf>
    <xf numFmtId="0" fontId="24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/>
    </xf>
    <xf numFmtId="0" fontId="3" fillId="0" borderId="2" xfId="0" applyFont="1" applyBorder="1"/>
    <xf numFmtId="44" fontId="3" fillId="0" borderId="2" xfId="1" applyFont="1" applyBorder="1"/>
    <xf numFmtId="0" fontId="2" fillId="0" borderId="0" xfId="0" applyFont="1" applyAlignment="1">
      <alignment horizontal="center"/>
    </xf>
    <xf numFmtId="44" fontId="6" fillId="0" borderId="1" xfId="1" applyFont="1" applyBorder="1" applyAlignment="1">
      <alignment vertical="top"/>
    </xf>
    <xf numFmtId="44" fontId="30" fillId="0" borderId="1" xfId="1" applyFont="1" applyBorder="1"/>
    <xf numFmtId="0" fontId="30" fillId="0" borderId="1" xfId="0" applyFont="1" applyBorder="1"/>
    <xf numFmtId="44" fontId="30" fillId="0" borderId="7" xfId="1" applyFont="1" applyBorder="1"/>
    <xf numFmtId="0" fontId="31" fillId="0" borderId="1" xfId="0" applyFont="1" applyBorder="1"/>
    <xf numFmtId="44" fontId="30" fillId="0" borderId="2" xfId="1" applyFont="1" applyBorder="1"/>
    <xf numFmtId="14" fontId="3" fillId="0" borderId="7" xfId="0" applyNumberFormat="1" applyFont="1" applyBorder="1" applyAlignment="1">
      <alignment horizontal="center"/>
    </xf>
    <xf numFmtId="0" fontId="3" fillId="0" borderId="7" xfId="0" applyFont="1" applyBorder="1"/>
    <xf numFmtId="44" fontId="3" fillId="0" borderId="7" xfId="1" applyFont="1" applyBorder="1"/>
    <xf numFmtId="0" fontId="31" fillId="0" borderId="0" xfId="0" applyFont="1" applyBorder="1"/>
    <xf numFmtId="0" fontId="16" fillId="0" borderId="1" xfId="0" applyFont="1" applyBorder="1"/>
    <xf numFmtId="0" fontId="16" fillId="0" borderId="2" xfId="0" applyFont="1" applyBorder="1"/>
    <xf numFmtId="0" fontId="16" fillId="0" borderId="7" xfId="0" applyFont="1" applyBorder="1"/>
    <xf numFmtId="44" fontId="32" fillId="0" borderId="1" xfId="1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14" fontId="3" fillId="0" borderId="0" xfId="0" applyNumberFormat="1" applyFont="1" applyBorder="1"/>
    <xf numFmtId="0" fontId="3" fillId="0" borderId="0" xfId="0" applyFont="1" applyBorder="1"/>
    <xf numFmtId="44" fontId="3" fillId="0" borderId="0" xfId="1" applyFont="1" applyBorder="1"/>
    <xf numFmtId="44" fontId="23" fillId="0" borderId="1" xfId="1" applyFont="1" applyBorder="1" applyAlignment="1">
      <alignment horizontal="center"/>
    </xf>
    <xf numFmtId="44" fontId="23" fillId="0" borderId="1" xfId="1" applyFont="1" applyBorder="1"/>
    <xf numFmtId="44" fontId="20" fillId="0" borderId="0" xfId="1" applyFont="1"/>
    <xf numFmtId="0" fontId="6" fillId="0" borderId="0" xfId="1" applyNumberFormat="1" applyFont="1" applyBorder="1" applyAlignment="1">
      <alignment horizontal="center"/>
    </xf>
    <xf numFmtId="0" fontId="9" fillId="0" borderId="0" xfId="0" applyFont="1" applyFill="1" applyBorder="1" applyAlignment="1">
      <alignment vertical="top" wrapText="1"/>
    </xf>
    <xf numFmtId="9" fontId="5" fillId="0" borderId="1" xfId="0" applyNumberFormat="1" applyFont="1" applyFill="1" applyBorder="1"/>
    <xf numFmtId="9" fontId="5" fillId="0" borderId="1" xfId="0" applyNumberFormat="1" applyFont="1" applyBorder="1"/>
    <xf numFmtId="0" fontId="5" fillId="0" borderId="3" xfId="0" applyFont="1" applyBorder="1" applyAlignment="1"/>
    <xf numFmtId="10" fontId="5" fillId="0" borderId="1" xfId="0" applyNumberFormat="1" applyFont="1" applyBorder="1"/>
    <xf numFmtId="44" fontId="7" fillId="0" borderId="1" xfId="1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4" fillId="0" borderId="3" xfId="0" applyFont="1" applyBorder="1" applyAlignment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5" fillId="0" borderId="3" xfId="0" applyFont="1" applyBorder="1"/>
    <xf numFmtId="0" fontId="5" fillId="0" borderId="3" xfId="0" applyFont="1" applyFill="1" applyBorder="1" applyAlignment="1"/>
    <xf numFmtId="0" fontId="20" fillId="0" borderId="3" xfId="0" applyFont="1" applyFill="1" applyBorder="1" applyAlignment="1"/>
    <xf numFmtId="0" fontId="20" fillId="0" borderId="3" xfId="0" applyFont="1" applyBorder="1" applyAlignment="1"/>
    <xf numFmtId="0" fontId="6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4" fontId="13" fillId="0" borderId="0" xfId="1" applyFont="1" applyBorder="1"/>
    <xf numFmtId="44" fontId="1" fillId="0" borderId="0" xfId="1" applyBorder="1"/>
    <xf numFmtId="44" fontId="15" fillId="0" borderId="0" xfId="1" applyFont="1" applyBorder="1"/>
    <xf numFmtId="44" fontId="16" fillId="0" borderId="0" xfId="1" applyFont="1" applyBorder="1"/>
    <xf numFmtId="0" fontId="5" fillId="0" borderId="5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8" fontId="5" fillId="0" borderId="1" xfId="0" applyNumberFormat="1" applyFont="1" applyBorder="1"/>
    <xf numFmtId="165" fontId="5" fillId="0" borderId="1" xfId="0" applyNumberFormat="1" applyFont="1" applyBorder="1"/>
    <xf numFmtId="0" fontId="5" fillId="0" borderId="0" xfId="0" applyFont="1" applyAlignment="1">
      <alignment horizontal="left"/>
    </xf>
    <xf numFmtId="8" fontId="6" fillId="0" borderId="1" xfId="0" applyNumberFormat="1" applyFont="1" applyBorder="1"/>
    <xf numFmtId="44" fontId="7" fillId="0" borderId="1" xfId="1" applyFont="1" applyBorder="1"/>
    <xf numFmtId="165" fontId="7" fillId="0" borderId="1" xfId="0" applyNumberFormat="1" applyFont="1" applyBorder="1"/>
    <xf numFmtId="14" fontId="7" fillId="0" borderId="1" xfId="0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26" fillId="0" borderId="0" xfId="0" applyFont="1" applyBorder="1"/>
    <xf numFmtId="0" fontId="27" fillId="0" borderId="0" xfId="0" applyFont="1" applyBorder="1"/>
    <xf numFmtId="43" fontId="27" fillId="0" borderId="0" xfId="0" applyNumberFormat="1" applyFont="1" applyBorder="1"/>
    <xf numFmtId="43" fontId="27" fillId="0" borderId="0" xfId="1" applyNumberFormat="1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left"/>
    </xf>
    <xf numFmtId="44" fontId="33" fillId="0" borderId="1" xfId="0" applyNumberFormat="1" applyFont="1" applyFill="1" applyBorder="1" applyAlignment="1">
      <alignment horizontal="left"/>
    </xf>
    <xf numFmtId="44" fontId="33" fillId="0" borderId="1" xfId="1" applyNumberFormat="1" applyFont="1" applyFill="1" applyBorder="1" applyAlignment="1">
      <alignment horizontal="center"/>
    </xf>
    <xf numFmtId="4" fontId="33" fillId="0" borderId="1" xfId="0" applyNumberFormat="1" applyFont="1" applyFill="1" applyBorder="1" applyAlignment="1">
      <alignment horizontal="center"/>
    </xf>
    <xf numFmtId="0" fontId="33" fillId="0" borderId="0" xfId="0" applyFont="1"/>
    <xf numFmtId="0" fontId="3" fillId="0" borderId="0" xfId="0" applyFont="1" applyBorder="1" applyAlignment="1"/>
    <xf numFmtId="0" fontId="0" fillId="0" borderId="0" xfId="0" applyBorder="1" applyAlignment="1"/>
    <xf numFmtId="0" fontId="4" fillId="0" borderId="5" xfId="0" applyFont="1" applyBorder="1" applyAlignment="1"/>
    <xf numFmtId="0" fontId="0" fillId="0" borderId="3" xfId="0" applyBorder="1" applyAlignment="1"/>
    <xf numFmtId="0" fontId="4" fillId="0" borderId="1" xfId="0" applyFont="1" applyBorder="1" applyAlignment="1"/>
    <xf numFmtId="0" fontId="0" fillId="0" borderId="1" xfId="0" applyBorder="1" applyAlignment="1"/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4" fillId="0" borderId="5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8" fillId="0" borderId="5" xfId="0" applyFont="1" applyBorder="1" applyAlignment="1"/>
    <xf numFmtId="0" fontId="6" fillId="0" borderId="5" xfId="0" applyFont="1" applyFill="1" applyBorder="1" applyAlignment="1"/>
    <xf numFmtId="0" fontId="0" fillId="0" borderId="4" xfId="0" applyFill="1" applyBorder="1" applyAlignment="1"/>
    <xf numFmtId="0" fontId="0" fillId="0" borderId="3" xfId="0" applyFill="1" applyBorder="1" applyAlignment="1"/>
    <xf numFmtId="0" fontId="4" fillId="0" borderId="2" xfId="0" applyFont="1" applyBorder="1" applyAlignment="1"/>
    <xf numFmtId="0" fontId="0" fillId="0" borderId="2" xfId="0" applyBorder="1" applyAlignment="1"/>
    <xf numFmtId="0" fontId="5" fillId="0" borderId="3" xfId="0" applyFont="1" applyBorder="1" applyAlignment="1"/>
    <xf numFmtId="44" fontId="5" fillId="0" borderId="1" xfId="1" applyFont="1" applyFill="1" applyBorder="1" applyAlignment="1"/>
    <xf numFmtId="0" fontId="0" fillId="0" borderId="1" xfId="0" applyFill="1" applyBorder="1" applyAlignment="1"/>
    <xf numFmtId="0" fontId="4" fillId="0" borderId="5" xfId="0" applyNumberFormat="1" applyFont="1" applyBorder="1" applyAlignment="1">
      <alignment horizontal="left"/>
    </xf>
    <xf numFmtId="0" fontId="0" fillId="0" borderId="4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zoomScaleNormal="100" workbookViewId="0"/>
  </sheetViews>
  <sheetFormatPr defaultRowHeight="16.5" customHeight="1" x14ac:dyDescent="0.2"/>
  <cols>
    <col min="1" max="1" width="11.28515625" style="5" bestFit="1" customWidth="1"/>
    <col min="2" max="2" width="33.5703125" style="5" customWidth="1"/>
    <col min="3" max="3" width="20.7109375" style="5" customWidth="1"/>
    <col min="4" max="4" width="20.140625" style="31" customWidth="1"/>
    <col min="5" max="5" width="36.85546875" style="5" customWidth="1"/>
    <col min="6" max="16384" width="9.140625" style="5"/>
  </cols>
  <sheetData>
    <row r="1" spans="1:5" s="273" customFormat="1" ht="16.5" customHeight="1" x14ac:dyDescent="0.25">
      <c r="A1" s="1">
        <v>2002</v>
      </c>
      <c r="B1" s="2" t="s">
        <v>538</v>
      </c>
      <c r="C1" s="1">
        <v>2002</v>
      </c>
      <c r="D1" s="7">
        <v>2001</v>
      </c>
      <c r="E1" s="1"/>
    </row>
    <row r="2" spans="1:5" ht="16.5" customHeight="1" x14ac:dyDescent="0.2">
      <c r="A2" s="26"/>
      <c r="B2" s="26" t="s">
        <v>542</v>
      </c>
      <c r="C2" s="27">
        <v>1149000</v>
      </c>
      <c r="D2" s="275">
        <v>947763.89</v>
      </c>
      <c r="E2" s="284" t="s">
        <v>544</v>
      </c>
    </row>
    <row r="3" spans="1:5" ht="16.5" customHeight="1" x14ac:dyDescent="0.2">
      <c r="A3" s="271"/>
      <c r="B3" s="271" t="s">
        <v>539</v>
      </c>
      <c r="C3" s="272">
        <v>70000</v>
      </c>
      <c r="D3" s="279">
        <v>56410.41</v>
      </c>
      <c r="E3" s="285" t="s">
        <v>544</v>
      </c>
    </row>
    <row r="4" spans="1:5" s="283" customFormat="1" ht="16.5" customHeight="1" x14ac:dyDescent="0.2">
      <c r="A4" s="278"/>
      <c r="B4" s="278" t="s">
        <v>541</v>
      </c>
      <c r="C4" s="278"/>
      <c r="D4" s="275">
        <v>243462.77</v>
      </c>
      <c r="E4" s="284" t="s">
        <v>546</v>
      </c>
    </row>
    <row r="5" spans="1:5" ht="16.5" customHeight="1" x14ac:dyDescent="0.2">
      <c r="A5" s="280">
        <v>37091</v>
      </c>
      <c r="B5" s="281" t="s">
        <v>540</v>
      </c>
      <c r="C5" s="282">
        <v>1628344.35</v>
      </c>
      <c r="D5" s="277">
        <v>1076820.01</v>
      </c>
      <c r="E5" s="286" t="s">
        <v>545</v>
      </c>
    </row>
    <row r="6" spans="1:5" ht="16.5" customHeight="1" x14ac:dyDescent="0.2">
      <c r="A6" s="26"/>
      <c r="B6" s="6" t="s">
        <v>543</v>
      </c>
      <c r="C6" s="27">
        <v>-200000</v>
      </c>
      <c r="D6" s="275"/>
      <c r="E6" s="276"/>
    </row>
    <row r="7" spans="1:5" ht="16.5" customHeight="1" x14ac:dyDescent="0.2">
      <c r="A7" s="26"/>
      <c r="B7" s="26"/>
      <c r="C7" s="27"/>
      <c r="D7" s="27"/>
      <c r="E7" s="26"/>
    </row>
    <row r="8" spans="1:5" s="162" customFormat="1" ht="16.5" customHeight="1" x14ac:dyDescent="0.25">
      <c r="A8" s="29"/>
      <c r="B8" s="29" t="s">
        <v>78</v>
      </c>
      <c r="C8" s="30">
        <f>SUM(C2:C7)</f>
        <v>2647344.35</v>
      </c>
      <c r="D8" s="30">
        <f>SUM(D2:D7)</f>
        <v>2324457.08</v>
      </c>
      <c r="E8" s="29"/>
    </row>
    <row r="9" spans="1:5" ht="12" customHeight="1" x14ac:dyDescent="0.2"/>
    <row r="10" spans="1:5" ht="16.5" customHeight="1" x14ac:dyDescent="0.25">
      <c r="A10" s="1" t="s">
        <v>0</v>
      </c>
      <c r="B10" s="2" t="s">
        <v>1</v>
      </c>
      <c r="C10" s="1" t="s">
        <v>204</v>
      </c>
      <c r="D10" s="3" t="s">
        <v>2</v>
      </c>
      <c r="E10" s="4" t="s">
        <v>3</v>
      </c>
    </row>
    <row r="11" spans="1:5" ht="16.5" customHeight="1" x14ac:dyDescent="0.25">
      <c r="A11" s="1" t="s">
        <v>4</v>
      </c>
      <c r="B11" s="6"/>
      <c r="C11" s="1" t="s">
        <v>205</v>
      </c>
      <c r="D11" s="7">
        <v>2001</v>
      </c>
      <c r="E11" s="4" t="s">
        <v>5</v>
      </c>
    </row>
    <row r="12" spans="1:5" ht="16.5" customHeight="1" x14ac:dyDescent="0.2">
      <c r="A12" s="8">
        <v>1</v>
      </c>
      <c r="B12" s="9" t="s">
        <v>6</v>
      </c>
      <c r="C12" s="10">
        <f>'01 Cap Ex'!E47</f>
        <v>89600</v>
      </c>
      <c r="D12" s="11">
        <v>72808</v>
      </c>
      <c r="E12" s="12" t="s">
        <v>7</v>
      </c>
    </row>
    <row r="13" spans="1:5" ht="16.5" customHeight="1" x14ac:dyDescent="0.2">
      <c r="A13" s="8">
        <v>2</v>
      </c>
      <c r="B13" s="6" t="s">
        <v>8</v>
      </c>
      <c r="C13" s="13">
        <f>'02 Lease Payments'!F8</f>
        <v>84672.74</v>
      </c>
      <c r="D13" s="14">
        <v>84674</v>
      </c>
      <c r="E13" s="12" t="s">
        <v>9</v>
      </c>
    </row>
    <row r="14" spans="1:5" ht="16.5" customHeight="1" x14ac:dyDescent="0.2">
      <c r="A14" s="8">
        <v>3</v>
      </c>
      <c r="B14" s="6" t="s">
        <v>10</v>
      </c>
      <c r="C14" s="13">
        <f>'03 Fuel '!E40</f>
        <v>17123.52</v>
      </c>
      <c r="D14" s="14">
        <v>12400</v>
      </c>
      <c r="E14" s="12" t="s">
        <v>523</v>
      </c>
    </row>
    <row r="15" spans="1:5" ht="16.5" customHeight="1" x14ac:dyDescent="0.2">
      <c r="A15" s="15">
        <v>4</v>
      </c>
      <c r="B15" s="16" t="s">
        <v>11</v>
      </c>
      <c r="C15" s="17">
        <f>'Veh. main WS'!F72</f>
        <v>25189.8</v>
      </c>
      <c r="D15" s="18">
        <v>19983</v>
      </c>
      <c r="E15" s="19" t="s">
        <v>12</v>
      </c>
    </row>
    <row r="16" spans="1:5" ht="16.5" customHeight="1" x14ac:dyDescent="0.2">
      <c r="A16" s="15">
        <v>5</v>
      </c>
      <c r="B16" s="16" t="s">
        <v>13</v>
      </c>
      <c r="C16" s="20">
        <f>'05 Bldg Mnt.'!C23</f>
        <v>96000</v>
      </c>
      <c r="D16" s="18">
        <v>7700</v>
      </c>
      <c r="E16" s="19" t="s">
        <v>12</v>
      </c>
    </row>
    <row r="17" spans="1:5" s="21" customFormat="1" ht="16.5" customHeight="1" x14ac:dyDescent="0.2">
      <c r="A17" s="15">
        <v>6</v>
      </c>
      <c r="B17" s="16" t="s">
        <v>14</v>
      </c>
      <c r="C17" s="20">
        <f>'06 Alpha Pager'!C10</f>
        <v>7980</v>
      </c>
      <c r="D17" s="18">
        <v>8010</v>
      </c>
      <c r="E17" s="19" t="s">
        <v>9</v>
      </c>
    </row>
    <row r="18" spans="1:5" s="21" customFormat="1" ht="16.5" customHeight="1" x14ac:dyDescent="0.2">
      <c r="A18" s="15">
        <v>7</v>
      </c>
      <c r="B18" s="16" t="s">
        <v>15</v>
      </c>
      <c r="C18" s="20">
        <f>'07 Comm Mnt. '!B13</f>
        <v>5600</v>
      </c>
      <c r="D18" s="18">
        <v>5051</v>
      </c>
      <c r="E18" s="19" t="s">
        <v>454</v>
      </c>
    </row>
    <row r="19" spans="1:5" s="21" customFormat="1" ht="16.5" customHeight="1" x14ac:dyDescent="0.2">
      <c r="A19" s="15">
        <v>8</v>
      </c>
      <c r="B19" s="16" t="s">
        <v>16</v>
      </c>
      <c r="C19" s="17">
        <f>'08 Other Mnt.'!B28</f>
        <v>2260</v>
      </c>
      <c r="D19" s="18">
        <v>1056</v>
      </c>
      <c r="E19" s="19" t="s">
        <v>17</v>
      </c>
    </row>
    <row r="20" spans="1:5" s="21" customFormat="1" ht="16.5" customHeight="1" x14ac:dyDescent="0.2">
      <c r="A20" s="15">
        <v>9</v>
      </c>
      <c r="B20" s="16" t="s">
        <v>18</v>
      </c>
      <c r="C20" s="20">
        <f>'09 Telephone'!C22</f>
        <v>13074</v>
      </c>
      <c r="D20" s="18">
        <v>8086</v>
      </c>
      <c r="E20" s="19" t="s">
        <v>9</v>
      </c>
    </row>
    <row r="21" spans="1:5" s="21" customFormat="1" ht="16.5" customHeight="1" x14ac:dyDescent="0.2">
      <c r="A21" s="15">
        <v>10</v>
      </c>
      <c r="B21" s="16" t="s">
        <v>19</v>
      </c>
      <c r="C21" s="20">
        <f>'10 Utilites'!C21</f>
        <v>14929.44</v>
      </c>
      <c r="D21" s="18">
        <v>9251</v>
      </c>
      <c r="E21" s="19" t="s">
        <v>9</v>
      </c>
    </row>
    <row r="22" spans="1:5" s="21" customFormat="1" ht="16.5" customHeight="1" x14ac:dyDescent="0.2">
      <c r="A22" s="15">
        <v>11</v>
      </c>
      <c r="B22" s="22" t="s">
        <v>20</v>
      </c>
      <c r="C22" s="23">
        <f>'11 SCBA Maintenance'!C22</f>
        <v>5575</v>
      </c>
      <c r="D22" s="18">
        <v>3025</v>
      </c>
      <c r="E22" s="19" t="s">
        <v>12</v>
      </c>
    </row>
    <row r="23" spans="1:5" s="21" customFormat="1" ht="16.5" customHeight="1" x14ac:dyDescent="0.2">
      <c r="A23" s="15">
        <v>12</v>
      </c>
      <c r="B23" s="16" t="s">
        <v>21</v>
      </c>
      <c r="C23" s="20">
        <f>'12 Insurance'!C14</f>
        <v>28204.92</v>
      </c>
      <c r="D23" s="18">
        <v>26193</v>
      </c>
      <c r="E23" s="19" t="s">
        <v>9</v>
      </c>
    </row>
    <row r="24" spans="1:5" s="21" customFormat="1" ht="16.5" customHeight="1" x14ac:dyDescent="0.2">
      <c r="A24" s="15">
        <v>13</v>
      </c>
      <c r="B24" s="16" t="s">
        <v>22</v>
      </c>
      <c r="C24" s="20">
        <f>'13 Dispatch'!C13</f>
        <v>24288</v>
      </c>
      <c r="D24" s="18">
        <v>21200</v>
      </c>
      <c r="E24" s="19" t="s">
        <v>9</v>
      </c>
    </row>
    <row r="25" spans="1:5" ht="16.5" customHeight="1" x14ac:dyDescent="0.2">
      <c r="A25" s="15">
        <v>14</v>
      </c>
      <c r="B25" s="16" t="s">
        <v>23</v>
      </c>
      <c r="C25" s="20">
        <f>'14 Professional Services'!C5</f>
        <v>4000</v>
      </c>
      <c r="D25" s="18">
        <v>4500</v>
      </c>
      <c r="E25" s="19" t="s">
        <v>9</v>
      </c>
    </row>
    <row r="26" spans="1:5" ht="16.5" customHeight="1" x14ac:dyDescent="0.2">
      <c r="A26" s="8">
        <v>15</v>
      </c>
      <c r="B26" s="6" t="s">
        <v>24</v>
      </c>
      <c r="C26" s="197">
        <f>'15 Trng Fire'!B24</f>
        <v>9700</v>
      </c>
      <c r="D26" s="14">
        <v>7080</v>
      </c>
      <c r="E26" s="12" t="s">
        <v>25</v>
      </c>
    </row>
    <row r="27" spans="1:5" ht="16.5" customHeight="1" x14ac:dyDescent="0.2">
      <c r="A27" s="8">
        <v>16</v>
      </c>
      <c r="B27" s="6" t="s">
        <v>26</v>
      </c>
      <c r="C27" s="13">
        <v>9860</v>
      </c>
      <c r="D27" s="14">
        <v>6040</v>
      </c>
      <c r="E27" s="12" t="s">
        <v>27</v>
      </c>
    </row>
    <row r="28" spans="1:5" ht="16.5" customHeight="1" x14ac:dyDescent="0.2">
      <c r="A28" s="8">
        <v>17</v>
      </c>
      <c r="B28" s="6" t="s">
        <v>28</v>
      </c>
      <c r="C28" s="13">
        <v>2100</v>
      </c>
      <c r="D28" s="14">
        <v>2080</v>
      </c>
      <c r="E28" s="12" t="s">
        <v>17</v>
      </c>
    </row>
    <row r="29" spans="1:5" ht="16.5" customHeight="1" x14ac:dyDescent="0.2">
      <c r="A29" s="8">
        <v>18</v>
      </c>
      <c r="B29" s="6" t="s">
        <v>29</v>
      </c>
      <c r="C29" s="13">
        <v>4800</v>
      </c>
      <c r="D29" s="14">
        <v>6400</v>
      </c>
      <c r="E29" s="12" t="s">
        <v>17</v>
      </c>
    </row>
    <row r="30" spans="1:5" ht="16.5" customHeight="1" x14ac:dyDescent="0.2">
      <c r="A30" s="8">
        <v>19</v>
      </c>
      <c r="B30" s="6" t="s">
        <v>30</v>
      </c>
      <c r="C30" s="13">
        <v>9500</v>
      </c>
      <c r="D30" s="14">
        <v>5700</v>
      </c>
      <c r="E30" s="12" t="s">
        <v>27</v>
      </c>
    </row>
    <row r="31" spans="1:5" ht="16.5" customHeight="1" x14ac:dyDescent="0.2">
      <c r="A31" s="8">
        <v>20</v>
      </c>
      <c r="B31" s="6" t="s">
        <v>31</v>
      </c>
      <c r="C31" s="13">
        <f>'20 Supplies Off.'!C23</f>
        <v>4226.0400000000009</v>
      </c>
      <c r="D31" s="14">
        <v>4385</v>
      </c>
      <c r="E31" s="12" t="s">
        <v>9</v>
      </c>
    </row>
    <row r="32" spans="1:5" ht="16.5" customHeight="1" x14ac:dyDescent="0.2">
      <c r="A32" s="8">
        <v>21</v>
      </c>
      <c r="B32" s="6" t="s">
        <v>32</v>
      </c>
      <c r="C32" s="13">
        <f>'21 Uniforms'!E54</f>
        <v>12602.5</v>
      </c>
      <c r="D32" s="14">
        <v>7408</v>
      </c>
      <c r="E32" s="12" t="s">
        <v>17</v>
      </c>
    </row>
    <row r="33" spans="1:5" ht="16.5" customHeight="1" x14ac:dyDescent="0.2">
      <c r="A33" s="15">
        <v>22</v>
      </c>
      <c r="B33" s="16" t="s">
        <v>33</v>
      </c>
      <c r="C33" s="20">
        <f>'22 Reocc.'!C34</f>
        <v>22035</v>
      </c>
      <c r="D33" s="18">
        <v>17323</v>
      </c>
      <c r="E33" s="19" t="s">
        <v>17</v>
      </c>
    </row>
    <row r="34" spans="1:5" ht="16.5" customHeight="1" x14ac:dyDescent="0.2">
      <c r="A34" s="8">
        <v>23</v>
      </c>
      <c r="B34" s="6" t="s">
        <v>34</v>
      </c>
      <c r="C34" s="13">
        <f>'23 Postage'!C13</f>
        <v>700</v>
      </c>
      <c r="D34" s="14">
        <v>662</v>
      </c>
      <c r="E34" s="12" t="s">
        <v>9</v>
      </c>
    </row>
    <row r="35" spans="1:5" ht="16.5" customHeight="1" x14ac:dyDescent="0.2">
      <c r="A35" s="8">
        <v>24</v>
      </c>
      <c r="B35" s="6" t="s">
        <v>35</v>
      </c>
      <c r="C35" s="13">
        <f>'24 Dues'!C22</f>
        <v>1475</v>
      </c>
      <c r="D35" s="14">
        <v>1335</v>
      </c>
      <c r="E35" s="12" t="s">
        <v>9</v>
      </c>
    </row>
    <row r="36" spans="1:5" ht="16.5" customHeight="1" x14ac:dyDescent="0.2">
      <c r="A36" s="8">
        <v>25</v>
      </c>
      <c r="B36" s="6" t="s">
        <v>36</v>
      </c>
      <c r="C36" s="13">
        <v>4595</v>
      </c>
      <c r="D36" s="14">
        <v>3845</v>
      </c>
      <c r="E36" s="12" t="s">
        <v>431</v>
      </c>
    </row>
    <row r="37" spans="1:5" ht="16.5" customHeight="1" x14ac:dyDescent="0.2">
      <c r="A37" s="8">
        <v>26</v>
      </c>
      <c r="B37" s="6" t="s">
        <v>37</v>
      </c>
      <c r="C37" s="13">
        <f>'26 Payroll'!P51</f>
        <v>696055.19287000003</v>
      </c>
      <c r="D37" s="14">
        <v>371452</v>
      </c>
      <c r="E37" s="12" t="s">
        <v>524</v>
      </c>
    </row>
    <row r="38" spans="1:5" ht="16.5" customHeight="1" x14ac:dyDescent="0.2">
      <c r="A38" s="8">
        <v>27</v>
      </c>
      <c r="B38" s="6" t="s">
        <v>38</v>
      </c>
      <c r="C38" s="13">
        <f>'27 Pub-ED'!C13</f>
        <v>2100</v>
      </c>
      <c r="D38" s="14">
        <v>1550</v>
      </c>
      <c r="E38" s="12" t="s">
        <v>436</v>
      </c>
    </row>
    <row r="39" spans="1:5" ht="16.5" customHeight="1" x14ac:dyDescent="0.2">
      <c r="A39" s="8">
        <v>28</v>
      </c>
      <c r="B39" s="6" t="s">
        <v>39</v>
      </c>
      <c r="C39" s="13">
        <f>'28 Bank Fees'!C5</f>
        <v>250</v>
      </c>
      <c r="D39" s="14">
        <v>250</v>
      </c>
      <c r="E39" s="12" t="s">
        <v>9</v>
      </c>
    </row>
    <row r="40" spans="1:5" ht="16.5" customHeight="1" x14ac:dyDescent="0.2">
      <c r="A40" s="8">
        <v>30</v>
      </c>
      <c r="B40" s="6" t="s">
        <v>40</v>
      </c>
      <c r="C40" s="13">
        <f>'30 Infectious Disease'!C4</f>
        <v>1000</v>
      </c>
      <c r="D40" s="14">
        <v>1000</v>
      </c>
      <c r="E40" s="12" t="s">
        <v>27</v>
      </c>
    </row>
    <row r="41" spans="1:5" ht="16.5" customHeight="1" x14ac:dyDescent="0.2">
      <c r="A41" s="8">
        <v>31</v>
      </c>
      <c r="B41" s="6" t="s">
        <v>41</v>
      </c>
      <c r="C41" s="13">
        <f>'31 REHAB Supply'!C13</f>
        <v>2080</v>
      </c>
      <c r="D41" s="14">
        <v>2050</v>
      </c>
      <c r="E41" s="12" t="s">
        <v>12</v>
      </c>
    </row>
    <row r="42" spans="1:5" ht="16.5" customHeight="1" x14ac:dyDescent="0.2">
      <c r="A42" s="8">
        <v>32</v>
      </c>
      <c r="B42" s="6" t="s">
        <v>42</v>
      </c>
      <c r="C42" s="13">
        <f>'32 Emergency Fund'!C4</f>
        <v>5000</v>
      </c>
      <c r="D42" s="14">
        <v>5000</v>
      </c>
      <c r="E42" s="12" t="s">
        <v>17</v>
      </c>
    </row>
    <row r="43" spans="1:5" ht="16.5" customHeight="1" x14ac:dyDescent="0.2">
      <c r="A43" s="8">
        <v>33</v>
      </c>
      <c r="B43" s="6" t="s">
        <v>43</v>
      </c>
      <c r="C43" s="13">
        <f>'33 Station Supplies'!D22</f>
        <v>3034.7999999999997</v>
      </c>
      <c r="D43" s="14">
        <v>2355</v>
      </c>
      <c r="E43" s="12" t="s">
        <v>523</v>
      </c>
    </row>
    <row r="44" spans="1:5" ht="16.5" customHeight="1" x14ac:dyDescent="0.2">
      <c r="A44" s="15">
        <v>34</v>
      </c>
      <c r="B44" s="16" t="s">
        <v>44</v>
      </c>
      <c r="C44" s="20">
        <f>'34 ANNUAL  ADD REPLACE'!B38</f>
        <v>18506</v>
      </c>
      <c r="D44" s="18">
        <v>16855</v>
      </c>
      <c r="E44" s="19" t="s">
        <v>17</v>
      </c>
    </row>
    <row r="45" spans="1:5" ht="16.5" customHeight="1" x14ac:dyDescent="0.2">
      <c r="A45" s="15">
        <v>35</v>
      </c>
      <c r="B45" s="16" t="s">
        <v>45</v>
      </c>
      <c r="C45" s="20">
        <f>'35 Information technology'!B44</f>
        <v>27429</v>
      </c>
      <c r="D45" s="18">
        <v>6498</v>
      </c>
      <c r="E45" s="19" t="s">
        <v>522</v>
      </c>
    </row>
    <row r="46" spans="1:5" s="345" customFormat="1" ht="16.5" customHeight="1" x14ac:dyDescent="0.2">
      <c r="A46" s="340">
        <v>36</v>
      </c>
      <c r="B46" s="341" t="s">
        <v>623</v>
      </c>
      <c r="C46" s="342">
        <v>7500</v>
      </c>
      <c r="D46" s="343"/>
      <c r="E46" s="344" t="s">
        <v>624</v>
      </c>
    </row>
    <row r="47" spans="1:5" ht="16.5" customHeight="1" x14ac:dyDescent="0.2">
      <c r="A47" s="8">
        <v>51</v>
      </c>
      <c r="B47" s="6" t="s">
        <v>52</v>
      </c>
      <c r="C47" s="13">
        <f>'51 TCESD Professional Services'!B22</f>
        <v>59925</v>
      </c>
      <c r="D47" s="28">
        <v>64050</v>
      </c>
      <c r="E47" s="26"/>
    </row>
    <row r="48" spans="1:5" ht="16.5" customHeight="1" x14ac:dyDescent="0.2">
      <c r="A48" s="8">
        <v>52</v>
      </c>
      <c r="B48" s="6" t="s">
        <v>46</v>
      </c>
      <c r="C48" s="13">
        <f>'52 Public Notices-Articles'!C17</f>
        <v>15240</v>
      </c>
      <c r="D48" s="14">
        <v>6000</v>
      </c>
      <c r="E48" s="12" t="s">
        <v>9</v>
      </c>
    </row>
    <row r="49" spans="1:7" ht="16.5" customHeight="1" x14ac:dyDescent="0.2">
      <c r="A49" s="8">
        <v>53</v>
      </c>
      <c r="B49" s="6" t="s">
        <v>47</v>
      </c>
      <c r="C49" s="13">
        <f>'53 Tax Assessment Fees'!B5</f>
        <v>6353</v>
      </c>
      <c r="D49" s="14">
        <v>5500</v>
      </c>
      <c r="E49" s="12" t="s">
        <v>9</v>
      </c>
    </row>
    <row r="50" spans="1:7" ht="16.5" customHeight="1" x14ac:dyDescent="0.2">
      <c r="A50" s="8">
        <v>54</v>
      </c>
      <c r="B50" s="6" t="s">
        <v>48</v>
      </c>
      <c r="C50" s="13">
        <f>'54 TCESD Compensation'!C5</f>
        <v>5000</v>
      </c>
      <c r="D50" s="14">
        <v>5000</v>
      </c>
      <c r="E50" s="12" t="s">
        <v>9</v>
      </c>
    </row>
    <row r="51" spans="1:7" ht="16.5" customHeight="1" x14ac:dyDescent="0.2">
      <c r="A51" s="8">
        <v>55</v>
      </c>
      <c r="B51" s="6" t="s">
        <v>49</v>
      </c>
      <c r="C51" s="13">
        <f>'55 TCESD Bond Insurance'!C15</f>
        <v>500</v>
      </c>
      <c r="D51" s="14">
        <v>500</v>
      </c>
      <c r="E51" s="12" t="s">
        <v>9</v>
      </c>
    </row>
    <row r="52" spans="1:7" ht="17.25" customHeight="1" x14ac:dyDescent="0.2">
      <c r="A52" s="8">
        <v>57</v>
      </c>
      <c r="B52" s="6" t="s">
        <v>50</v>
      </c>
      <c r="C52" s="13">
        <v>25000</v>
      </c>
      <c r="D52" s="14">
        <v>25000</v>
      </c>
      <c r="E52" s="12" t="s">
        <v>9</v>
      </c>
    </row>
    <row r="53" spans="1:7" ht="17.25" customHeight="1" x14ac:dyDescent="0.2">
      <c r="A53" s="8">
        <v>58</v>
      </c>
      <c r="B53" s="6" t="s">
        <v>453</v>
      </c>
      <c r="C53" s="13">
        <f>'58 Bond Election '!B7</f>
        <v>5000</v>
      </c>
      <c r="D53" s="287">
        <v>5000</v>
      </c>
      <c r="E53" s="288" t="s">
        <v>548</v>
      </c>
    </row>
    <row r="54" spans="1:7" ht="17.25" customHeight="1" x14ac:dyDescent="0.2">
      <c r="A54" s="8">
        <v>59</v>
      </c>
      <c r="B54" s="6" t="s">
        <v>547</v>
      </c>
      <c r="C54" s="13"/>
      <c r="D54" s="28">
        <v>5000</v>
      </c>
      <c r="E54" s="8"/>
    </row>
    <row r="55" spans="1:7" ht="16.5" customHeight="1" x14ac:dyDescent="0.25">
      <c r="A55" s="8"/>
      <c r="B55" s="2" t="s">
        <v>51</v>
      </c>
      <c r="C55" s="24">
        <f>SUM(C12:C54)</f>
        <v>1380063.9528699999</v>
      </c>
      <c r="D55" s="25">
        <f>SUM(D12:D54)</f>
        <v>869255</v>
      </c>
      <c r="E55" s="12"/>
    </row>
    <row r="56" spans="1:7" ht="16.5" customHeight="1" x14ac:dyDescent="0.2">
      <c r="A56" s="26"/>
      <c r="B56" s="26"/>
      <c r="C56" s="26"/>
      <c r="D56" s="27"/>
      <c r="E56" s="26"/>
    </row>
    <row r="57" spans="1:7" ht="16.5" customHeight="1" x14ac:dyDescent="0.2">
      <c r="A57" s="26"/>
      <c r="B57" s="26"/>
      <c r="C57" s="26"/>
      <c r="D57" s="26"/>
      <c r="E57" s="26"/>
    </row>
    <row r="58" spans="1:7" ht="16.5" customHeight="1" x14ac:dyDescent="0.2">
      <c r="A58" s="8">
        <v>56</v>
      </c>
      <c r="B58" s="6" t="s">
        <v>53</v>
      </c>
      <c r="C58" s="13">
        <f>C8-C55</f>
        <v>1267280.3971300002</v>
      </c>
      <c r="D58" s="28">
        <v>1181219</v>
      </c>
      <c r="E58" s="26"/>
    </row>
    <row r="59" spans="1:7" ht="3.75" customHeight="1" x14ac:dyDescent="0.2">
      <c r="A59" s="26"/>
      <c r="B59" s="26"/>
      <c r="C59" s="26"/>
      <c r="D59" s="26"/>
      <c r="E59" s="26"/>
    </row>
    <row r="60" spans="1:7" ht="16.5" customHeight="1" x14ac:dyDescent="0.2">
      <c r="A60" s="26"/>
      <c r="B60" s="26"/>
      <c r="C60" s="26"/>
      <c r="D60" s="27"/>
      <c r="E60" s="26"/>
    </row>
    <row r="61" spans="1:7" ht="16.5" customHeight="1" x14ac:dyDescent="0.25">
      <c r="A61" s="26"/>
      <c r="B61" s="29" t="s">
        <v>51</v>
      </c>
      <c r="C61" s="257">
        <f>SUM(C55:C60)</f>
        <v>2647344.35</v>
      </c>
      <c r="D61" s="30">
        <f>+SUM(D55:D59)</f>
        <v>2050474</v>
      </c>
      <c r="E61" s="26"/>
    </row>
    <row r="62" spans="1:7" ht="16.5" customHeight="1" x14ac:dyDescent="0.2">
      <c r="A62" s="289"/>
      <c r="B62" s="346"/>
      <c r="C62" s="347"/>
      <c r="D62" s="347"/>
      <c r="E62" s="290"/>
    </row>
    <row r="63" spans="1:7" ht="16.5" customHeight="1" x14ac:dyDescent="0.2">
      <c r="A63" s="289"/>
      <c r="B63" s="346"/>
      <c r="C63" s="347"/>
      <c r="D63" s="347"/>
      <c r="E63" s="347"/>
    </row>
    <row r="64" spans="1:7" ht="16.5" customHeight="1" x14ac:dyDescent="0.2">
      <c r="A64" s="289"/>
      <c r="B64" s="346"/>
      <c r="C64" s="347"/>
      <c r="D64" s="347"/>
      <c r="E64" s="290"/>
      <c r="G64" s="5" t="s">
        <v>54</v>
      </c>
    </row>
    <row r="65" spans="1:5" ht="16.5" customHeight="1" x14ac:dyDescent="0.2">
      <c r="A65" s="290"/>
      <c r="B65" s="290"/>
      <c r="C65" s="290"/>
      <c r="D65" s="291"/>
      <c r="E65" s="290"/>
    </row>
    <row r="66" spans="1:5" ht="16.5" customHeight="1" x14ac:dyDescent="0.2">
      <c r="A66" s="290"/>
      <c r="B66" s="290"/>
      <c r="C66" s="290"/>
      <c r="D66" s="291"/>
      <c r="E66" s="290"/>
    </row>
    <row r="67" spans="1:5" ht="16.5" customHeight="1" x14ac:dyDescent="0.2">
      <c r="A67" s="290"/>
      <c r="B67" s="290"/>
      <c r="C67" s="290"/>
      <c r="D67" s="291"/>
      <c r="E67" s="290"/>
    </row>
    <row r="68" spans="1:5" ht="16.5" customHeight="1" x14ac:dyDescent="0.2">
      <c r="A68" s="290"/>
      <c r="B68" s="290"/>
      <c r="C68" s="290"/>
      <c r="D68" s="291"/>
      <c r="E68" s="290"/>
    </row>
  </sheetData>
  <mergeCells count="3">
    <mergeCell ref="B62:D62"/>
    <mergeCell ref="B64:D64"/>
    <mergeCell ref="B63:E63"/>
  </mergeCells>
  <phoneticPr fontId="0" type="noConversion"/>
  <printOptions horizontalCentered="1" verticalCentered="1"/>
  <pageMargins left="0.5" right="0" top="1" bottom="0.5" header="0.5" footer="0.5"/>
  <pageSetup scale="70" orientation="portrait" horizontalDpi="300" verticalDpi="300" r:id="rId1"/>
  <headerFooter alignWithMargins="0"/>
  <colBreaks count="1" manualBreakCount="1">
    <brk id="5" min="9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view="pageBreakPreview" zoomScaleNormal="100" workbookViewId="0"/>
  </sheetViews>
  <sheetFormatPr defaultRowHeight="15.75" customHeight="1" x14ac:dyDescent="0.2"/>
  <cols>
    <col min="1" max="1" width="50" style="66" customWidth="1"/>
    <col min="2" max="2" width="18.42578125" style="75" customWidth="1"/>
    <col min="3" max="16384" width="9.140625" style="66"/>
  </cols>
  <sheetData>
    <row r="1" spans="1:2" ht="15.75" customHeight="1" x14ac:dyDescent="0.25">
      <c r="A1" s="165" t="s">
        <v>215</v>
      </c>
      <c r="B1" s="201"/>
    </row>
    <row r="2" spans="1:2" s="78" customFormat="1" ht="15.75" customHeight="1" x14ac:dyDescent="0.25">
      <c r="A2" s="38" t="s">
        <v>56</v>
      </c>
      <c r="B2" s="40" t="s">
        <v>95</v>
      </c>
    </row>
    <row r="3" spans="1:2" s="78" customFormat="1" ht="15.75" customHeight="1" x14ac:dyDescent="0.25">
      <c r="A3" s="38"/>
      <c r="B3" s="40" t="s">
        <v>60</v>
      </c>
    </row>
    <row r="4" spans="1:2" ht="15.75" customHeight="1" x14ac:dyDescent="0.2">
      <c r="A4" s="47" t="s">
        <v>437</v>
      </c>
      <c r="B4" s="48">
        <v>1400</v>
      </c>
    </row>
    <row r="5" spans="1:2" ht="15.75" customHeight="1" x14ac:dyDescent="0.2">
      <c r="A5" s="47" t="s">
        <v>438</v>
      </c>
      <c r="B5" s="84">
        <v>700</v>
      </c>
    </row>
    <row r="6" spans="1:2" ht="15.75" customHeight="1" x14ac:dyDescent="0.2">
      <c r="A6" s="47" t="s">
        <v>439</v>
      </c>
      <c r="B6" s="84">
        <v>600</v>
      </c>
    </row>
    <row r="7" spans="1:2" ht="15.75" customHeight="1" x14ac:dyDescent="0.2">
      <c r="A7" s="47" t="s">
        <v>440</v>
      </c>
      <c r="B7" s="48">
        <v>750</v>
      </c>
    </row>
    <row r="8" spans="1:2" s="135" customFormat="1" ht="15.75" customHeight="1" x14ac:dyDescent="0.2">
      <c r="A8" s="202" t="s">
        <v>441</v>
      </c>
      <c r="B8" s="203">
        <v>2000</v>
      </c>
    </row>
    <row r="9" spans="1:2" ht="15.75" customHeight="1" x14ac:dyDescent="0.2">
      <c r="A9" s="47" t="s">
        <v>442</v>
      </c>
      <c r="B9" s="48">
        <v>150</v>
      </c>
    </row>
    <row r="10" spans="1:2" ht="15.75" customHeight="1" x14ac:dyDescent="0.2">
      <c r="A10" s="47"/>
      <c r="B10" s="48"/>
    </row>
    <row r="11" spans="1:2" ht="15.75" customHeight="1" x14ac:dyDescent="0.2">
      <c r="A11" s="47"/>
      <c r="B11" s="48"/>
    </row>
    <row r="12" spans="1:2" ht="15.75" customHeight="1" x14ac:dyDescent="0.2">
      <c r="A12" s="47"/>
      <c r="B12" s="48"/>
    </row>
    <row r="13" spans="1:2" s="78" customFormat="1" ht="15.75" customHeight="1" x14ac:dyDescent="0.25">
      <c r="A13" s="262" t="s">
        <v>279</v>
      </c>
      <c r="B13" s="256">
        <f>SUM(B4:B12)</f>
        <v>5600</v>
      </c>
    </row>
    <row r="14" spans="1:2" ht="15.75" customHeight="1" x14ac:dyDescent="0.2">
      <c r="A14" s="47"/>
      <c r="B14" s="48"/>
    </row>
    <row r="15" spans="1:2" ht="15.75" customHeight="1" x14ac:dyDescent="0.2">
      <c r="A15" s="202" t="s">
        <v>443</v>
      </c>
      <c r="B15" s="203"/>
    </row>
    <row r="16" spans="1:2" ht="15.75" customHeight="1" x14ac:dyDescent="0.2">
      <c r="A16" s="202" t="s">
        <v>444</v>
      </c>
      <c r="B16" s="203"/>
    </row>
    <row r="17" spans="1:2" ht="15.75" customHeight="1" x14ac:dyDescent="0.2">
      <c r="A17" s="202" t="s">
        <v>445</v>
      </c>
      <c r="B17" s="203"/>
    </row>
  </sheetData>
  <phoneticPr fontId="0" type="noConversion"/>
  <printOptions horizontalCentered="1" verticalCentered="1" gridLines="1" gridLinesSet="0"/>
  <pageMargins left="0.25" right="0.25" top="1" bottom="1" header="0.5" footer="0.5"/>
  <pageSetup orientation="portrait" horizontalDpi="300" verticalDpi="300" r:id="rId1"/>
  <headerFooter alignWithMargins="0">
    <oddHeader>&amp;C07 Comm. Equip. Maint.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zoomScaleNormal="75" workbookViewId="0"/>
  </sheetViews>
  <sheetFormatPr defaultRowHeight="15" x14ac:dyDescent="0.2"/>
  <cols>
    <col min="1" max="1" width="40.85546875" style="66" customWidth="1"/>
    <col min="2" max="2" width="15.140625" style="74" customWidth="1"/>
    <col min="3" max="16384" width="9.140625" style="66"/>
  </cols>
  <sheetData>
    <row r="1" spans="1:2" ht="15.75" x14ac:dyDescent="0.25">
      <c r="A1" s="165" t="s">
        <v>529</v>
      </c>
      <c r="B1" s="131"/>
    </row>
    <row r="2" spans="1:2" s="78" customFormat="1" ht="15.75" x14ac:dyDescent="0.25">
      <c r="A2" s="38"/>
      <c r="B2" s="39"/>
    </row>
    <row r="3" spans="1:2" s="78" customFormat="1" ht="15.75" x14ac:dyDescent="0.25">
      <c r="A3" s="38" t="s">
        <v>56</v>
      </c>
      <c r="B3" s="40" t="s">
        <v>60</v>
      </c>
    </row>
    <row r="4" spans="1:2" ht="15.75" x14ac:dyDescent="0.25">
      <c r="A4" s="38"/>
      <c r="B4" s="40"/>
    </row>
    <row r="5" spans="1:2" x14ac:dyDescent="0.2">
      <c r="A5" s="65"/>
      <c r="B5" s="48"/>
    </row>
    <row r="6" spans="1:2" x14ac:dyDescent="0.2">
      <c r="A6" s="90" t="s">
        <v>284</v>
      </c>
      <c r="B6" s="84">
        <v>100</v>
      </c>
    </row>
    <row r="7" spans="1:2" x14ac:dyDescent="0.2">
      <c r="A7" s="90" t="s">
        <v>285</v>
      </c>
      <c r="B7" s="84">
        <v>100</v>
      </c>
    </row>
    <row r="8" spans="1:2" x14ac:dyDescent="0.2">
      <c r="A8" s="90" t="s">
        <v>286</v>
      </c>
      <c r="B8" s="84">
        <v>100</v>
      </c>
    </row>
    <row r="9" spans="1:2" x14ac:dyDescent="0.2">
      <c r="A9" s="90" t="s">
        <v>287</v>
      </c>
      <c r="B9" s="84">
        <v>100</v>
      </c>
    </row>
    <row r="10" spans="1:2" x14ac:dyDescent="0.2">
      <c r="A10" s="90" t="s">
        <v>288</v>
      </c>
      <c r="B10" s="84">
        <v>100</v>
      </c>
    </row>
    <row r="11" spans="1:2" x14ac:dyDescent="0.2">
      <c r="A11" s="90" t="s">
        <v>289</v>
      </c>
      <c r="B11" s="84">
        <v>100</v>
      </c>
    </row>
    <row r="12" spans="1:2" x14ac:dyDescent="0.2">
      <c r="A12" s="47" t="s">
        <v>290</v>
      </c>
      <c r="B12" s="48">
        <v>50</v>
      </c>
    </row>
    <row r="13" spans="1:2" x14ac:dyDescent="0.2">
      <c r="A13" s="47" t="s">
        <v>291</v>
      </c>
      <c r="B13" s="48">
        <v>50</v>
      </c>
    </row>
    <row r="14" spans="1:2" x14ac:dyDescent="0.2">
      <c r="A14" s="47" t="s">
        <v>292</v>
      </c>
      <c r="B14" s="48">
        <v>50</v>
      </c>
    </row>
    <row r="15" spans="1:2" x14ac:dyDescent="0.2">
      <c r="A15" s="47" t="s">
        <v>293</v>
      </c>
      <c r="B15" s="48">
        <v>35</v>
      </c>
    </row>
    <row r="16" spans="1:2" x14ac:dyDescent="0.2">
      <c r="A16" s="47" t="s">
        <v>294</v>
      </c>
      <c r="B16" s="48">
        <v>35</v>
      </c>
    </row>
    <row r="17" spans="1:2" x14ac:dyDescent="0.2">
      <c r="A17" s="47" t="s">
        <v>295</v>
      </c>
      <c r="B17" s="48">
        <v>35</v>
      </c>
    </row>
    <row r="18" spans="1:2" x14ac:dyDescent="0.2">
      <c r="A18" s="47" t="s">
        <v>296</v>
      </c>
      <c r="B18" s="48">
        <v>35</v>
      </c>
    </row>
    <row r="19" spans="1:2" x14ac:dyDescent="0.2">
      <c r="A19" s="47" t="s">
        <v>297</v>
      </c>
      <c r="B19" s="48">
        <v>35</v>
      </c>
    </row>
    <row r="20" spans="1:2" x14ac:dyDescent="0.2">
      <c r="A20" s="47" t="s">
        <v>298</v>
      </c>
      <c r="B20" s="48">
        <v>35</v>
      </c>
    </row>
    <row r="21" spans="1:2" x14ac:dyDescent="0.2">
      <c r="A21" s="47" t="s">
        <v>299</v>
      </c>
      <c r="B21" s="48">
        <v>300</v>
      </c>
    </row>
    <row r="22" spans="1:2" x14ac:dyDescent="0.2">
      <c r="A22" s="47" t="s">
        <v>300</v>
      </c>
      <c r="B22" s="48">
        <v>300</v>
      </c>
    </row>
    <row r="23" spans="1:2" x14ac:dyDescent="0.2">
      <c r="A23" s="47" t="s">
        <v>301</v>
      </c>
      <c r="B23" s="48">
        <v>200</v>
      </c>
    </row>
    <row r="24" spans="1:2" x14ac:dyDescent="0.2">
      <c r="A24" s="47" t="s">
        <v>302</v>
      </c>
      <c r="B24" s="48">
        <v>400</v>
      </c>
    </row>
    <row r="25" spans="1:2" x14ac:dyDescent="0.2">
      <c r="A25" s="47" t="s">
        <v>303</v>
      </c>
      <c r="B25" s="48">
        <v>100</v>
      </c>
    </row>
    <row r="26" spans="1:2" x14ac:dyDescent="0.2">
      <c r="A26" s="47"/>
      <c r="B26" s="64"/>
    </row>
    <row r="27" spans="1:2" x14ac:dyDescent="0.2">
      <c r="A27" s="47"/>
      <c r="B27" s="64"/>
    </row>
    <row r="28" spans="1:2" s="78" customFormat="1" ht="15.75" x14ac:dyDescent="0.25">
      <c r="A28" s="77" t="s">
        <v>78</v>
      </c>
      <c r="B28" s="60">
        <f>SUM(B6:B27)</f>
        <v>2260</v>
      </c>
    </row>
    <row r="29" spans="1:2" x14ac:dyDescent="0.2">
      <c r="A29" s="47"/>
      <c r="B29" s="64"/>
    </row>
    <row r="30" spans="1:2" x14ac:dyDescent="0.2">
      <c r="A30" s="47"/>
      <c r="B30" s="64"/>
    </row>
    <row r="31" spans="1:2" x14ac:dyDescent="0.2">
      <c r="A31" s="47"/>
      <c r="B31" s="64"/>
    </row>
    <row r="32" spans="1:2" x14ac:dyDescent="0.2">
      <c r="A32" s="47"/>
      <c r="B32" s="64"/>
    </row>
    <row r="33" spans="1:2" x14ac:dyDescent="0.2">
      <c r="A33" s="47"/>
      <c r="B33" s="64"/>
    </row>
    <row r="34" spans="1:2" x14ac:dyDescent="0.2">
      <c r="A34" s="47"/>
      <c r="B34" s="64"/>
    </row>
    <row r="35" spans="1:2" x14ac:dyDescent="0.2">
      <c r="A35" s="47"/>
      <c r="B35" s="64"/>
    </row>
    <row r="36" spans="1:2" x14ac:dyDescent="0.2">
      <c r="A36" s="47"/>
      <c r="B36" s="64"/>
    </row>
    <row r="37" spans="1:2" x14ac:dyDescent="0.2">
      <c r="A37" s="47"/>
      <c r="B37" s="64"/>
    </row>
    <row r="38" spans="1:2" x14ac:dyDescent="0.2">
      <c r="A38" s="47"/>
      <c r="B38" s="64"/>
    </row>
    <row r="39" spans="1:2" x14ac:dyDescent="0.2">
      <c r="A39" s="47"/>
      <c r="B39" s="64"/>
    </row>
    <row r="40" spans="1:2" x14ac:dyDescent="0.2">
      <c r="A40" s="47"/>
      <c r="B40" s="64"/>
    </row>
    <row r="41" spans="1:2" x14ac:dyDescent="0.2">
      <c r="A41" s="47"/>
      <c r="B41" s="64"/>
    </row>
    <row r="42" spans="1:2" x14ac:dyDescent="0.2">
      <c r="A42" s="47"/>
      <c r="B42" s="64"/>
    </row>
    <row r="43" spans="1:2" x14ac:dyDescent="0.2">
      <c r="A43" s="47"/>
      <c r="B43" s="64"/>
    </row>
    <row r="44" spans="1:2" x14ac:dyDescent="0.2">
      <c r="A44" s="47"/>
      <c r="B44" s="64"/>
    </row>
  </sheetData>
  <phoneticPr fontId="0" type="noConversion"/>
  <printOptions horizontalCentered="1" verticalCentered="1" gridLines="1" gridLinesSet="0"/>
  <pageMargins left="0.25" right="0.28999999999999998" top="1" bottom="1" header="0.5" footer="0.5"/>
  <pageSetup orientation="portrait" horizontalDpi="300" verticalDpi="300" r:id="rId1"/>
  <headerFooter alignWithMargins="0">
    <oddHeader>&amp;C08 Other Equip. Maint.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zoomScaleNormal="75" zoomScaleSheetLayoutView="100" workbookViewId="0"/>
  </sheetViews>
  <sheetFormatPr defaultRowHeight="15.75" customHeight="1" x14ac:dyDescent="0.2"/>
  <cols>
    <col min="1" max="1" width="35.5703125" style="66" customWidth="1"/>
    <col min="2" max="2" width="15.7109375" style="75" customWidth="1"/>
    <col min="3" max="3" width="14.5703125" style="75" customWidth="1"/>
    <col min="4" max="4" width="9.140625" style="70"/>
    <col min="5" max="16384" width="9.140625" style="66"/>
  </cols>
  <sheetData>
    <row r="1" spans="1:5" ht="15.75" customHeight="1" x14ac:dyDescent="0.25">
      <c r="A1" s="164" t="s">
        <v>106</v>
      </c>
      <c r="B1" s="48"/>
      <c r="C1" s="48"/>
      <c r="E1" s="70"/>
    </row>
    <row r="2" spans="1:5" s="78" customFormat="1" ht="15.75" customHeight="1" x14ac:dyDescent="0.25">
      <c r="A2" s="38" t="s">
        <v>56</v>
      </c>
      <c r="B2" s="116">
        <v>2001</v>
      </c>
      <c r="C2" s="116">
        <v>2002</v>
      </c>
      <c r="D2" s="80"/>
      <c r="E2" s="80"/>
    </row>
    <row r="3" spans="1:5" s="78" customFormat="1" ht="15.75" customHeight="1" x14ac:dyDescent="0.25">
      <c r="A3" s="38"/>
      <c r="B3" s="40"/>
      <c r="C3" s="40"/>
      <c r="D3" s="80"/>
      <c r="E3" s="80"/>
    </row>
    <row r="4" spans="1:5" ht="15.75" customHeight="1" x14ac:dyDescent="0.2">
      <c r="A4" s="47" t="s">
        <v>82</v>
      </c>
      <c r="B4" s="48">
        <v>482.51</v>
      </c>
      <c r="C4" s="84">
        <v>809.5</v>
      </c>
      <c r="E4" s="70"/>
    </row>
    <row r="5" spans="1:5" ht="15.75" customHeight="1" x14ac:dyDescent="0.2">
      <c r="A5" s="47" t="s">
        <v>83</v>
      </c>
      <c r="B5" s="48">
        <v>529.41</v>
      </c>
      <c r="C5" s="84">
        <v>809.5</v>
      </c>
      <c r="E5" s="70"/>
    </row>
    <row r="6" spans="1:5" ht="15.75" customHeight="1" x14ac:dyDescent="0.2">
      <c r="A6" s="47" t="s">
        <v>84</v>
      </c>
      <c r="B6" s="48">
        <v>520.85</v>
      </c>
      <c r="C6" s="84">
        <v>809.5</v>
      </c>
      <c r="E6" s="70"/>
    </row>
    <row r="7" spans="1:5" ht="15.75" customHeight="1" x14ac:dyDescent="0.2">
      <c r="A7" s="47" t="s">
        <v>85</v>
      </c>
      <c r="B7" s="48">
        <v>509.01</v>
      </c>
      <c r="C7" s="84">
        <v>809.5</v>
      </c>
      <c r="E7" s="70"/>
    </row>
    <row r="8" spans="1:5" ht="15.75" customHeight="1" x14ac:dyDescent="0.2">
      <c r="A8" s="47" t="s">
        <v>86</v>
      </c>
      <c r="B8" s="48">
        <v>665.44</v>
      </c>
      <c r="C8" s="84">
        <v>809.5</v>
      </c>
      <c r="E8" s="70"/>
    </row>
    <row r="9" spans="1:5" ht="15.75" customHeight="1" x14ac:dyDescent="0.2">
      <c r="A9" s="47" t="s">
        <v>87</v>
      </c>
      <c r="B9" s="48">
        <v>1053.08</v>
      </c>
      <c r="C9" s="84">
        <v>809.5</v>
      </c>
      <c r="E9" s="70"/>
    </row>
    <row r="10" spans="1:5" ht="15.75" customHeight="1" x14ac:dyDescent="0.2">
      <c r="A10" s="47" t="s">
        <v>88</v>
      </c>
      <c r="B10" s="48">
        <v>698.35</v>
      </c>
      <c r="C10" s="84">
        <v>809.5</v>
      </c>
      <c r="E10" s="70"/>
    </row>
    <row r="11" spans="1:5" ht="15.75" customHeight="1" x14ac:dyDescent="0.2">
      <c r="A11" s="47" t="s">
        <v>89</v>
      </c>
      <c r="B11" s="48">
        <v>967.41</v>
      </c>
      <c r="C11" s="84">
        <v>809.5</v>
      </c>
      <c r="E11" s="70"/>
    </row>
    <row r="12" spans="1:5" ht="15.75" customHeight="1" x14ac:dyDescent="0.2">
      <c r="A12" s="47" t="s">
        <v>90</v>
      </c>
      <c r="B12" s="48">
        <v>678.25</v>
      </c>
      <c r="C12" s="84">
        <v>809.5</v>
      </c>
      <c r="E12" s="70"/>
    </row>
    <row r="13" spans="1:5" ht="15.75" customHeight="1" x14ac:dyDescent="0.2">
      <c r="A13" s="47" t="s">
        <v>91</v>
      </c>
      <c r="B13" s="48">
        <v>678.25</v>
      </c>
      <c r="C13" s="84">
        <v>809.5</v>
      </c>
      <c r="E13" s="70"/>
    </row>
    <row r="14" spans="1:5" ht="15.75" customHeight="1" x14ac:dyDescent="0.2">
      <c r="A14" s="47" t="s">
        <v>92</v>
      </c>
      <c r="B14" s="48">
        <v>678.25</v>
      </c>
      <c r="C14" s="84">
        <v>809.5</v>
      </c>
      <c r="E14" s="70"/>
    </row>
    <row r="15" spans="1:5" ht="15.75" customHeight="1" x14ac:dyDescent="0.2">
      <c r="A15" s="47" t="s">
        <v>93</v>
      </c>
      <c r="B15" s="48">
        <v>678.25</v>
      </c>
      <c r="C15" s="84">
        <v>809.5</v>
      </c>
      <c r="E15" s="70"/>
    </row>
    <row r="16" spans="1:5" ht="15.75" customHeight="1" x14ac:dyDescent="0.2">
      <c r="A16" s="47"/>
      <c r="B16" s="48"/>
      <c r="C16" s="111"/>
      <c r="E16" s="70"/>
    </row>
    <row r="17" spans="1:5" ht="15.75" customHeight="1" x14ac:dyDescent="0.2">
      <c r="A17" s="47"/>
      <c r="B17" s="48"/>
      <c r="C17" s="111"/>
      <c r="E17" s="70"/>
    </row>
    <row r="18" spans="1:5" ht="15.75" customHeight="1" x14ac:dyDescent="0.2">
      <c r="A18" s="47" t="s">
        <v>311</v>
      </c>
      <c r="B18" s="48">
        <f>SUM(B4:B17)</f>
        <v>8139.06</v>
      </c>
      <c r="C18" s="84">
        <f>SUM(C4:C17)</f>
        <v>9714</v>
      </c>
      <c r="E18" s="70"/>
    </row>
    <row r="19" spans="1:5" ht="15.75" customHeight="1" x14ac:dyDescent="0.2">
      <c r="A19" s="235" t="s">
        <v>312</v>
      </c>
      <c r="B19" s="133"/>
      <c r="C19" s="236">
        <v>2160</v>
      </c>
      <c r="E19" s="70"/>
    </row>
    <row r="20" spans="1:5" ht="15.75" customHeight="1" x14ac:dyDescent="0.2">
      <c r="A20" s="91" t="s">
        <v>313</v>
      </c>
      <c r="B20" s="236"/>
      <c r="C20" s="237">
        <v>1200</v>
      </c>
      <c r="E20" s="70"/>
    </row>
    <row r="21" spans="1:5" ht="15.75" customHeight="1" x14ac:dyDescent="0.2">
      <c r="A21" s="204"/>
      <c r="B21" s="205"/>
      <c r="C21" s="205"/>
      <c r="E21" s="70"/>
    </row>
    <row r="22" spans="1:5" s="78" customFormat="1" ht="15.75" customHeight="1" x14ac:dyDescent="0.25">
      <c r="A22" s="77" t="s">
        <v>51</v>
      </c>
      <c r="B22" s="60">
        <f>SUM(B18:B20)</f>
        <v>8139.06</v>
      </c>
      <c r="C22" s="106">
        <f>SUM(C18:C21)</f>
        <v>13074</v>
      </c>
      <c r="D22" s="80"/>
      <c r="E22" s="80"/>
    </row>
    <row r="23" spans="1:5" ht="15.75" customHeight="1" x14ac:dyDescent="0.2">
      <c r="A23" s="47"/>
      <c r="B23" s="48"/>
      <c r="C23" s="111"/>
      <c r="E23" s="70"/>
    </row>
    <row r="24" spans="1:5" ht="15.75" customHeight="1" x14ac:dyDescent="0.2">
      <c r="A24" s="47"/>
      <c r="B24" s="48"/>
      <c r="C24" s="111"/>
      <c r="E24" s="70"/>
    </row>
    <row r="25" spans="1:5" ht="15.75" customHeight="1" x14ac:dyDescent="0.25">
      <c r="A25" s="77"/>
      <c r="B25" s="48"/>
      <c r="C25" s="82"/>
      <c r="E25" s="70"/>
    </row>
    <row r="26" spans="1:5" s="78" customFormat="1" ht="15.75" customHeight="1" x14ac:dyDescent="0.25">
      <c r="A26" s="47"/>
      <c r="B26" s="48"/>
      <c r="C26" s="82"/>
      <c r="D26" s="80"/>
      <c r="E26" s="80"/>
    </row>
    <row r="27" spans="1:5" s="78" customFormat="1" ht="15.75" customHeight="1" x14ac:dyDescent="0.25">
      <c r="A27" s="182"/>
      <c r="B27" s="70"/>
      <c r="C27" s="183"/>
      <c r="D27" s="80"/>
      <c r="E27" s="80"/>
    </row>
    <row r="28" spans="1:5" ht="15.75" customHeight="1" x14ac:dyDescent="0.2">
      <c r="A28" s="183"/>
      <c r="B28" s="70"/>
      <c r="C28" s="183"/>
      <c r="E28" s="70"/>
    </row>
    <row r="29" spans="1:5" ht="15.75" customHeight="1" x14ac:dyDescent="0.2">
      <c r="A29" s="183"/>
      <c r="B29" s="70"/>
      <c r="C29" s="183"/>
      <c r="E29" s="70"/>
    </row>
    <row r="30" spans="1:5" ht="15.75" customHeight="1" x14ac:dyDescent="0.2">
      <c r="A30" s="70"/>
      <c r="B30" s="72"/>
      <c r="C30" s="184"/>
      <c r="E30" s="70"/>
    </row>
    <row r="31" spans="1:5" ht="15.75" customHeight="1" x14ac:dyDescent="0.2">
      <c r="A31" s="70"/>
      <c r="B31" s="72"/>
      <c r="C31" s="184"/>
      <c r="E31" s="70"/>
    </row>
    <row r="32" spans="1:5" ht="15.75" customHeight="1" x14ac:dyDescent="0.2">
      <c r="A32" s="70"/>
      <c r="B32" s="72"/>
      <c r="C32" s="184"/>
      <c r="E32" s="70"/>
    </row>
    <row r="33" spans="1:5" ht="15.75" customHeight="1" x14ac:dyDescent="0.2">
      <c r="A33" s="70"/>
      <c r="B33" s="72"/>
      <c r="C33" s="72"/>
      <c r="E33" s="70"/>
    </row>
    <row r="34" spans="1:5" ht="15.75" customHeight="1" x14ac:dyDescent="0.2">
      <c r="A34" s="70"/>
      <c r="B34" s="72"/>
      <c r="C34" s="72"/>
      <c r="E34" s="70"/>
    </row>
    <row r="35" spans="1:5" ht="15.75" customHeight="1" x14ac:dyDescent="0.2">
      <c r="A35" s="70"/>
      <c r="B35" s="72"/>
      <c r="C35" s="72"/>
      <c r="E35" s="70"/>
    </row>
    <row r="36" spans="1:5" ht="15.75" customHeight="1" x14ac:dyDescent="0.2">
      <c r="A36" s="70"/>
      <c r="B36" s="72"/>
      <c r="C36" s="72"/>
      <c r="E36" s="70"/>
    </row>
    <row r="37" spans="1:5" ht="15.75" customHeight="1" x14ac:dyDescent="0.2">
      <c r="A37" s="70"/>
      <c r="B37" s="72"/>
      <c r="C37" s="72"/>
      <c r="E37" s="70"/>
    </row>
    <row r="38" spans="1:5" ht="15.75" customHeight="1" x14ac:dyDescent="0.2">
      <c r="A38" s="70"/>
      <c r="B38" s="72"/>
      <c r="C38" s="72"/>
      <c r="E38" s="70"/>
    </row>
    <row r="39" spans="1:5" ht="15.75" customHeight="1" x14ac:dyDescent="0.2">
      <c r="A39" s="70"/>
      <c r="B39" s="72"/>
      <c r="C39" s="72"/>
      <c r="E39" s="70"/>
    </row>
    <row r="40" spans="1:5" ht="15.75" customHeight="1" x14ac:dyDescent="0.2">
      <c r="A40" s="70"/>
      <c r="B40" s="72"/>
      <c r="C40" s="72"/>
      <c r="E40" s="70"/>
    </row>
    <row r="41" spans="1:5" ht="15.75" customHeight="1" x14ac:dyDescent="0.2">
      <c r="A41" s="70"/>
      <c r="B41" s="72"/>
      <c r="C41" s="72"/>
    </row>
    <row r="42" spans="1:5" ht="15.75" customHeight="1" x14ac:dyDescent="0.2">
      <c r="A42" s="70"/>
      <c r="B42" s="72"/>
      <c r="C42" s="72"/>
    </row>
    <row r="43" spans="1:5" ht="15.75" customHeight="1" x14ac:dyDescent="0.2">
      <c r="A43" s="70"/>
      <c r="B43" s="72"/>
      <c r="C43" s="72"/>
      <c r="E43" s="70"/>
    </row>
    <row r="44" spans="1:5" ht="15.75" customHeight="1" x14ac:dyDescent="0.2">
      <c r="A44" s="70"/>
      <c r="B44" s="72"/>
      <c r="C44" s="72"/>
      <c r="E44" s="70"/>
    </row>
    <row r="45" spans="1:5" ht="15.75" customHeight="1" x14ac:dyDescent="0.2">
      <c r="A45" s="70"/>
      <c r="B45" s="72"/>
      <c r="C45" s="72"/>
      <c r="E45" s="70"/>
    </row>
    <row r="46" spans="1:5" ht="15.75" customHeight="1" x14ac:dyDescent="0.2">
      <c r="E46" s="70"/>
    </row>
    <row r="47" spans="1:5" ht="15.75" customHeight="1" x14ac:dyDescent="0.2">
      <c r="E47" s="70"/>
    </row>
    <row r="48" spans="1:5" ht="15.75" customHeight="1" x14ac:dyDescent="0.2">
      <c r="E48" s="70"/>
    </row>
    <row r="49" spans="1:5" ht="15.75" customHeight="1" x14ac:dyDescent="0.2">
      <c r="E49" s="70"/>
    </row>
    <row r="50" spans="1:5" ht="15.75" customHeight="1" x14ac:dyDescent="0.2">
      <c r="E50" s="70"/>
    </row>
    <row r="51" spans="1:5" ht="15.75" customHeight="1" x14ac:dyDescent="0.2">
      <c r="E51" s="70"/>
    </row>
    <row r="52" spans="1:5" ht="15.75" customHeight="1" x14ac:dyDescent="0.2">
      <c r="E52" s="70"/>
    </row>
    <row r="53" spans="1:5" ht="15.75" customHeight="1" x14ac:dyDescent="0.2">
      <c r="E53" s="70"/>
    </row>
    <row r="54" spans="1:5" ht="15.75" customHeight="1" x14ac:dyDescent="0.2">
      <c r="E54" s="70"/>
    </row>
    <row r="55" spans="1:5" ht="15.75" customHeight="1" x14ac:dyDescent="0.2">
      <c r="E55" s="70"/>
    </row>
    <row r="56" spans="1:5" ht="15.75" customHeight="1" x14ac:dyDescent="0.2">
      <c r="E56" s="70"/>
    </row>
    <row r="57" spans="1:5" ht="15.75" customHeight="1" x14ac:dyDescent="0.2">
      <c r="E57" s="70"/>
    </row>
    <row r="58" spans="1:5" ht="15.75" customHeight="1" x14ac:dyDescent="0.2">
      <c r="E58" s="70"/>
    </row>
    <row r="59" spans="1:5" s="78" customFormat="1" ht="15.75" customHeight="1" x14ac:dyDescent="0.25">
      <c r="A59" s="66"/>
      <c r="B59" s="75"/>
      <c r="C59" s="75"/>
      <c r="D59" s="80"/>
      <c r="E59" s="80"/>
    </row>
    <row r="60" spans="1:5" s="78" customFormat="1" ht="15.75" customHeight="1" x14ac:dyDescent="0.25">
      <c r="A60" s="66"/>
      <c r="B60" s="75"/>
      <c r="C60" s="75"/>
      <c r="D60" s="80"/>
      <c r="E60" s="80"/>
    </row>
    <row r="61" spans="1:5" ht="15.75" customHeight="1" x14ac:dyDescent="0.2">
      <c r="E61" s="70"/>
    </row>
    <row r="62" spans="1:5" ht="15.75" customHeight="1" x14ac:dyDescent="0.2">
      <c r="E62" s="70"/>
    </row>
    <row r="63" spans="1:5" ht="15.75" customHeight="1" x14ac:dyDescent="0.2">
      <c r="E63" s="70"/>
    </row>
    <row r="64" spans="1:5" ht="15.75" customHeight="1" x14ac:dyDescent="0.2">
      <c r="E64" s="70"/>
    </row>
    <row r="65" spans="5:5" ht="15.75" customHeight="1" x14ac:dyDescent="0.2">
      <c r="E65" s="70"/>
    </row>
    <row r="66" spans="5:5" ht="15.75" customHeight="1" x14ac:dyDescent="0.2">
      <c r="E66" s="70"/>
    </row>
    <row r="67" spans="5:5" ht="15.75" customHeight="1" x14ac:dyDescent="0.2">
      <c r="E67" s="70"/>
    </row>
    <row r="68" spans="5:5" ht="15.75" customHeight="1" x14ac:dyDescent="0.2">
      <c r="E68" s="70"/>
    </row>
    <row r="75" spans="5:5" ht="15.75" customHeight="1" x14ac:dyDescent="0.2">
      <c r="E75" s="70"/>
    </row>
    <row r="76" spans="5:5" ht="15.75" customHeight="1" x14ac:dyDescent="0.2">
      <c r="E76" s="70"/>
    </row>
    <row r="77" spans="5:5" ht="15.75" customHeight="1" x14ac:dyDescent="0.2">
      <c r="E77" s="70"/>
    </row>
    <row r="78" spans="5:5" ht="15.75" customHeight="1" x14ac:dyDescent="0.2">
      <c r="E78" s="70"/>
    </row>
    <row r="79" spans="5:5" ht="15.75" customHeight="1" x14ac:dyDescent="0.2">
      <c r="E79" s="70"/>
    </row>
    <row r="80" spans="5:5" ht="15.75" customHeight="1" x14ac:dyDescent="0.2">
      <c r="E80" s="70"/>
    </row>
    <row r="81" spans="5:5" ht="15.75" customHeight="1" x14ac:dyDescent="0.2">
      <c r="E81" s="70"/>
    </row>
    <row r="82" spans="5:5" ht="15.75" customHeight="1" x14ac:dyDescent="0.2">
      <c r="E82" s="70"/>
    </row>
    <row r="83" spans="5:5" ht="15.75" customHeight="1" x14ac:dyDescent="0.2">
      <c r="E83" s="70"/>
    </row>
    <row r="84" spans="5:5" ht="15.75" customHeight="1" x14ac:dyDescent="0.2">
      <c r="E84" s="70"/>
    </row>
    <row r="85" spans="5:5" ht="15.75" customHeight="1" x14ac:dyDescent="0.2">
      <c r="E85" s="70"/>
    </row>
    <row r="86" spans="5:5" ht="15.75" customHeight="1" x14ac:dyDescent="0.2">
      <c r="E86" s="70"/>
    </row>
    <row r="87" spans="5:5" ht="15.75" customHeight="1" x14ac:dyDescent="0.2">
      <c r="E87" s="70"/>
    </row>
    <row r="88" spans="5:5" ht="15.75" customHeight="1" x14ac:dyDescent="0.2">
      <c r="E88" s="70"/>
    </row>
    <row r="89" spans="5:5" ht="15.75" customHeight="1" x14ac:dyDescent="0.2">
      <c r="E89" s="70"/>
    </row>
    <row r="90" spans="5:5" ht="15.75" customHeight="1" x14ac:dyDescent="0.2">
      <c r="E90" s="70"/>
    </row>
    <row r="91" spans="5:5" ht="15.75" customHeight="1" x14ac:dyDescent="0.2">
      <c r="E91" s="70"/>
    </row>
    <row r="92" spans="5:5" ht="15.75" customHeight="1" x14ac:dyDescent="0.2">
      <c r="E92" s="70"/>
    </row>
    <row r="93" spans="5:5" ht="15.75" customHeight="1" x14ac:dyDescent="0.2">
      <c r="E93" s="70"/>
    </row>
    <row r="94" spans="5:5" ht="15.75" customHeight="1" x14ac:dyDescent="0.2">
      <c r="E94" s="70"/>
    </row>
    <row r="95" spans="5:5" ht="15.75" customHeight="1" x14ac:dyDescent="0.2">
      <c r="E95" s="70"/>
    </row>
    <row r="96" spans="5:5" ht="15.75" customHeight="1" x14ac:dyDescent="0.2">
      <c r="E96" s="70"/>
    </row>
    <row r="97" spans="5:5" ht="15.75" customHeight="1" x14ac:dyDescent="0.2">
      <c r="E97" s="70"/>
    </row>
    <row r="98" spans="5:5" ht="15.75" customHeight="1" x14ac:dyDescent="0.2">
      <c r="E98" s="70"/>
    </row>
    <row r="99" spans="5:5" ht="15.75" customHeight="1" x14ac:dyDescent="0.2">
      <c r="E99" s="70"/>
    </row>
  </sheetData>
  <phoneticPr fontId="0" type="noConversion"/>
  <printOptions horizontalCentered="1" verticalCentered="1" gridLines="1" gridLinesSet="0"/>
  <pageMargins left="0.5" right="0.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75" workbookViewId="0"/>
  </sheetViews>
  <sheetFormatPr defaultRowHeight="18" customHeight="1" x14ac:dyDescent="0.2"/>
  <cols>
    <col min="1" max="1" width="39.5703125" style="66" customWidth="1"/>
    <col min="2" max="2" width="17.5703125" style="74" customWidth="1"/>
    <col min="3" max="3" width="17.5703125" style="75" customWidth="1"/>
    <col min="4" max="16384" width="9.140625" style="66"/>
  </cols>
  <sheetData>
    <row r="1" spans="1:4" ht="18" customHeight="1" x14ac:dyDescent="0.25">
      <c r="A1" s="118" t="s">
        <v>211</v>
      </c>
      <c r="B1" s="64"/>
      <c r="C1" s="48"/>
    </row>
    <row r="2" spans="1:4" s="78" customFormat="1" ht="18" customHeight="1" x14ac:dyDescent="0.25">
      <c r="A2" s="38" t="s">
        <v>56</v>
      </c>
      <c r="B2" s="41">
        <v>2001</v>
      </c>
      <c r="C2" s="186">
        <v>2002</v>
      </c>
      <c r="D2" s="295"/>
    </row>
    <row r="3" spans="1:4" s="78" customFormat="1" ht="18" customHeight="1" x14ac:dyDescent="0.25">
      <c r="A3" s="38"/>
      <c r="B3" s="39"/>
      <c r="C3" s="40"/>
    </row>
    <row r="4" spans="1:4" ht="18" customHeight="1" x14ac:dyDescent="0.2">
      <c r="A4" s="47" t="s">
        <v>82</v>
      </c>
      <c r="B4" s="48">
        <v>676.27</v>
      </c>
      <c r="C4" s="48">
        <v>759.12</v>
      </c>
    </row>
    <row r="5" spans="1:4" ht="18" customHeight="1" x14ac:dyDescent="0.2">
      <c r="A5" s="47" t="s">
        <v>83</v>
      </c>
      <c r="B5" s="48">
        <v>752.38</v>
      </c>
      <c r="C5" s="48">
        <v>759.12</v>
      </c>
    </row>
    <row r="6" spans="1:4" ht="18" customHeight="1" x14ac:dyDescent="0.2">
      <c r="A6" s="47" t="s">
        <v>84</v>
      </c>
      <c r="B6" s="48">
        <v>359.42</v>
      </c>
      <c r="C6" s="48">
        <v>759.12</v>
      </c>
    </row>
    <row r="7" spans="1:4" ht="18" customHeight="1" x14ac:dyDescent="0.2">
      <c r="A7" s="47" t="s">
        <v>85</v>
      </c>
      <c r="B7" s="48">
        <v>1304.53</v>
      </c>
      <c r="C7" s="48">
        <v>759.12</v>
      </c>
    </row>
    <row r="8" spans="1:4" ht="18" customHeight="1" x14ac:dyDescent="0.2">
      <c r="A8" s="47" t="s">
        <v>86</v>
      </c>
      <c r="B8" s="48">
        <v>1044.1400000000001</v>
      </c>
      <c r="C8" s="48">
        <v>759.12</v>
      </c>
    </row>
    <row r="9" spans="1:4" ht="18" customHeight="1" x14ac:dyDescent="0.2">
      <c r="A9" s="47" t="s">
        <v>87</v>
      </c>
      <c r="B9" s="48">
        <v>842.33</v>
      </c>
      <c r="C9" s="48">
        <v>759.12</v>
      </c>
    </row>
    <row r="10" spans="1:4" ht="18" customHeight="1" x14ac:dyDescent="0.2">
      <c r="A10" s="47" t="s">
        <v>88</v>
      </c>
      <c r="B10" s="48">
        <v>680.76</v>
      </c>
      <c r="C10" s="48">
        <v>759.12</v>
      </c>
    </row>
    <row r="11" spans="1:4" ht="18" customHeight="1" x14ac:dyDescent="0.2">
      <c r="A11" s="47" t="s">
        <v>89</v>
      </c>
      <c r="B11" s="48">
        <v>413.1</v>
      </c>
      <c r="C11" s="48">
        <v>759.12</v>
      </c>
    </row>
    <row r="12" spans="1:4" ht="18" customHeight="1" x14ac:dyDescent="0.2">
      <c r="A12" s="47" t="s">
        <v>90</v>
      </c>
      <c r="B12" s="48">
        <v>759.12</v>
      </c>
      <c r="C12" s="48">
        <v>759.12</v>
      </c>
    </row>
    <row r="13" spans="1:4" ht="18" customHeight="1" x14ac:dyDescent="0.2">
      <c r="A13" s="47" t="s">
        <v>91</v>
      </c>
      <c r="B13" s="48">
        <v>759.12</v>
      </c>
      <c r="C13" s="48">
        <v>759.12</v>
      </c>
    </row>
    <row r="14" spans="1:4" ht="18" customHeight="1" x14ac:dyDescent="0.2">
      <c r="A14" s="47" t="s">
        <v>92</v>
      </c>
      <c r="B14" s="48">
        <v>759.12</v>
      </c>
      <c r="C14" s="48">
        <v>759.12</v>
      </c>
    </row>
    <row r="15" spans="1:4" ht="18" customHeight="1" x14ac:dyDescent="0.2">
      <c r="A15" s="47" t="s">
        <v>93</v>
      </c>
      <c r="B15" s="48">
        <v>759.12</v>
      </c>
      <c r="C15" s="48">
        <v>759.12</v>
      </c>
    </row>
    <row r="16" spans="1:4" ht="18" customHeight="1" x14ac:dyDescent="0.2">
      <c r="A16" s="47"/>
      <c r="B16" s="48"/>
      <c r="C16" s="83"/>
    </row>
    <row r="17" spans="1:3" ht="18" customHeight="1" x14ac:dyDescent="0.2">
      <c r="A17" s="47"/>
      <c r="B17" s="48"/>
      <c r="C17" s="83"/>
    </row>
    <row r="18" spans="1:3" ht="18" customHeight="1" x14ac:dyDescent="0.2">
      <c r="A18" s="47" t="s">
        <v>311</v>
      </c>
      <c r="B18" s="48">
        <f>SUM(B4:B17)</f>
        <v>9109.4100000000017</v>
      </c>
      <c r="C18" s="48">
        <f>SUM(C4:C17)</f>
        <v>9109.44</v>
      </c>
    </row>
    <row r="19" spans="1:3" ht="18" customHeight="1" x14ac:dyDescent="0.2">
      <c r="A19" s="91" t="s">
        <v>315</v>
      </c>
      <c r="B19" s="236"/>
      <c r="C19" s="236">
        <v>5520</v>
      </c>
    </row>
    <row r="20" spans="1:3" ht="18" customHeight="1" x14ac:dyDescent="0.2">
      <c r="A20" s="91" t="s">
        <v>316</v>
      </c>
      <c r="B20" s="236"/>
      <c r="C20" s="236">
        <v>300</v>
      </c>
    </row>
    <row r="21" spans="1:3" ht="18" customHeight="1" x14ac:dyDescent="0.25">
      <c r="A21" s="77" t="s">
        <v>78</v>
      </c>
      <c r="B21" s="48"/>
      <c r="C21" s="60">
        <f>SUM(C18:C20)</f>
        <v>14929.44</v>
      </c>
    </row>
    <row r="22" spans="1:3" ht="18" customHeight="1" x14ac:dyDescent="0.2">
      <c r="A22" s="47"/>
      <c r="B22" s="64"/>
      <c r="C22" s="83"/>
    </row>
    <row r="23" spans="1:3" ht="18" customHeight="1" x14ac:dyDescent="0.2">
      <c r="A23" s="47"/>
      <c r="B23" s="64"/>
      <c r="C23" s="83"/>
    </row>
    <row r="24" spans="1:3" ht="18" customHeight="1" x14ac:dyDescent="0.2">
      <c r="A24" s="47"/>
      <c r="B24" s="64"/>
      <c r="C24" s="83"/>
    </row>
    <row r="25" spans="1:3" ht="18" customHeight="1" x14ac:dyDescent="0.2">
      <c r="A25" s="47"/>
      <c r="B25" s="64"/>
      <c r="C25" s="83"/>
    </row>
    <row r="26" spans="1:3" ht="18" customHeight="1" x14ac:dyDescent="0.2">
      <c r="A26" s="47"/>
      <c r="B26" s="64"/>
      <c r="C26" s="83"/>
    </row>
    <row r="27" spans="1:3" ht="18" customHeight="1" x14ac:dyDescent="0.2">
      <c r="A27" s="47"/>
      <c r="B27" s="64"/>
      <c r="C27" s="83"/>
    </row>
    <row r="28" spans="1:3" ht="18" customHeight="1" x14ac:dyDescent="0.2">
      <c r="A28" s="47"/>
      <c r="B28" s="64"/>
      <c r="C28" s="48"/>
    </row>
    <row r="29" spans="1:3" ht="18" customHeight="1" x14ac:dyDescent="0.2">
      <c r="A29" s="47"/>
      <c r="B29" s="64"/>
      <c r="C29" s="48"/>
    </row>
    <row r="30" spans="1:3" ht="18" customHeight="1" x14ac:dyDescent="0.2">
      <c r="A30" s="47"/>
      <c r="B30" s="64"/>
      <c r="C30" s="48"/>
    </row>
    <row r="31" spans="1:3" ht="18" customHeight="1" x14ac:dyDescent="0.2">
      <c r="A31" s="47"/>
      <c r="B31" s="64"/>
      <c r="C31" s="48"/>
    </row>
    <row r="32" spans="1:3" ht="18" customHeight="1" x14ac:dyDescent="0.2">
      <c r="A32" s="47"/>
      <c r="B32" s="64"/>
      <c r="C32" s="48"/>
    </row>
    <row r="33" spans="1:3" ht="18" customHeight="1" x14ac:dyDescent="0.2">
      <c r="A33" s="47"/>
      <c r="B33" s="64"/>
      <c r="C33" s="48"/>
    </row>
    <row r="34" spans="1:3" ht="18" customHeight="1" x14ac:dyDescent="0.2">
      <c r="A34" s="47"/>
      <c r="B34" s="64"/>
      <c r="C34" s="48"/>
    </row>
    <row r="35" spans="1:3" ht="18" customHeight="1" x14ac:dyDescent="0.2">
      <c r="A35" s="47"/>
      <c r="B35" s="64"/>
      <c r="C35" s="48"/>
    </row>
    <row r="36" spans="1:3" ht="18" customHeight="1" x14ac:dyDescent="0.2">
      <c r="A36" s="47"/>
      <c r="B36" s="64"/>
      <c r="C36" s="48"/>
    </row>
    <row r="37" spans="1:3" ht="18" customHeight="1" x14ac:dyDescent="0.2">
      <c r="A37" s="47"/>
      <c r="B37" s="64"/>
      <c r="C37" s="48"/>
    </row>
  </sheetData>
  <phoneticPr fontId="0" type="noConversion"/>
  <printOptions horizontalCentered="1" verticalCentered="1" gridLines="1" gridLinesSet="0"/>
  <pageMargins left="0.25" right="0.25" top="1" bottom="1" header="0.47" footer="0.5"/>
  <pageSetup scale="88" orientation="portrait" horizontalDpi="300" verticalDpi="300" r:id="rId1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zoomScaleNormal="75" zoomScaleSheetLayoutView="100" workbookViewId="0"/>
  </sheetViews>
  <sheetFormatPr defaultRowHeight="15" x14ac:dyDescent="0.2"/>
  <cols>
    <col min="1" max="1" width="37.5703125" style="66" customWidth="1"/>
    <col min="2" max="2" width="11.7109375" style="74" customWidth="1"/>
    <col min="3" max="3" width="12.85546875" style="75" bestFit="1" customWidth="1"/>
    <col min="4" max="16384" width="9.140625" style="66"/>
  </cols>
  <sheetData>
    <row r="1" spans="1:3" ht="15.75" x14ac:dyDescent="0.25">
      <c r="A1" s="164" t="s">
        <v>216</v>
      </c>
      <c r="B1" s="64"/>
      <c r="C1" s="48"/>
    </row>
    <row r="2" spans="1:3" s="78" customFormat="1" ht="15.75" x14ac:dyDescent="0.25">
      <c r="A2" s="38" t="s">
        <v>56</v>
      </c>
      <c r="B2" s="39" t="s">
        <v>78</v>
      </c>
      <c r="C2" s="40" t="s">
        <v>58</v>
      </c>
    </row>
    <row r="3" spans="1:3" s="78" customFormat="1" ht="15.75" x14ac:dyDescent="0.25">
      <c r="A3" s="38"/>
      <c r="B3" s="39" t="s">
        <v>60</v>
      </c>
      <c r="C3" s="40"/>
    </row>
    <row r="4" spans="1:3" x14ac:dyDescent="0.2">
      <c r="A4" s="47"/>
      <c r="B4" s="64"/>
      <c r="C4" s="48"/>
    </row>
    <row r="5" spans="1:3" x14ac:dyDescent="0.2">
      <c r="A5" s="47" t="s">
        <v>107</v>
      </c>
      <c r="B5" s="64">
        <v>100</v>
      </c>
      <c r="C5" s="48">
        <f>+C4+B5</f>
        <v>100</v>
      </c>
    </row>
    <row r="6" spans="1:3" x14ac:dyDescent="0.2">
      <c r="A6" s="47" t="s">
        <v>108</v>
      </c>
      <c r="B6" s="64">
        <v>100</v>
      </c>
      <c r="C6" s="48">
        <f t="shared" ref="C6:C22" si="0">+C5+B6</f>
        <v>200</v>
      </c>
    </row>
    <row r="7" spans="1:3" x14ac:dyDescent="0.2">
      <c r="A7" s="47" t="s">
        <v>109</v>
      </c>
      <c r="B7" s="64">
        <v>100</v>
      </c>
      <c r="C7" s="48">
        <f t="shared" si="0"/>
        <v>300</v>
      </c>
    </row>
    <row r="8" spans="1:3" x14ac:dyDescent="0.2">
      <c r="A8" s="47" t="s">
        <v>110</v>
      </c>
      <c r="B8" s="64">
        <v>100</v>
      </c>
      <c r="C8" s="48">
        <f t="shared" si="0"/>
        <v>400</v>
      </c>
    </row>
    <row r="9" spans="1:3" x14ac:dyDescent="0.2">
      <c r="A9" s="47" t="s">
        <v>111</v>
      </c>
      <c r="B9" s="64">
        <v>2000</v>
      </c>
      <c r="C9" s="48">
        <f t="shared" si="0"/>
        <v>2400</v>
      </c>
    </row>
    <row r="10" spans="1:3" x14ac:dyDescent="0.2">
      <c r="A10" s="47" t="s">
        <v>112</v>
      </c>
      <c r="B10" s="64">
        <v>800</v>
      </c>
      <c r="C10" s="48">
        <f t="shared" si="0"/>
        <v>3200</v>
      </c>
    </row>
    <row r="11" spans="1:3" x14ac:dyDescent="0.2">
      <c r="A11" s="47" t="s">
        <v>113</v>
      </c>
      <c r="B11" s="64">
        <v>500</v>
      </c>
      <c r="C11" s="48">
        <f t="shared" si="0"/>
        <v>3700</v>
      </c>
    </row>
    <row r="12" spans="1:3" x14ac:dyDescent="0.2">
      <c r="A12" s="47" t="s">
        <v>113</v>
      </c>
      <c r="B12" s="64">
        <v>500</v>
      </c>
      <c r="C12" s="48">
        <f t="shared" si="0"/>
        <v>4200</v>
      </c>
    </row>
    <row r="13" spans="1:3" x14ac:dyDescent="0.2">
      <c r="A13" s="47" t="s">
        <v>114</v>
      </c>
      <c r="B13" s="64">
        <v>825</v>
      </c>
      <c r="C13" s="48">
        <f t="shared" si="0"/>
        <v>5025</v>
      </c>
    </row>
    <row r="14" spans="1:3" x14ac:dyDescent="0.2">
      <c r="A14" s="47" t="s">
        <v>115</v>
      </c>
      <c r="B14" s="64"/>
      <c r="C14" s="48">
        <f t="shared" si="0"/>
        <v>5025</v>
      </c>
    </row>
    <row r="15" spans="1:3" x14ac:dyDescent="0.2">
      <c r="A15" s="47" t="s">
        <v>116</v>
      </c>
      <c r="B15" s="64"/>
      <c r="C15" s="48">
        <f t="shared" si="0"/>
        <v>5025</v>
      </c>
    </row>
    <row r="16" spans="1:3" x14ac:dyDescent="0.2">
      <c r="A16" s="47" t="s">
        <v>116</v>
      </c>
      <c r="B16" s="64"/>
      <c r="C16" s="48">
        <f t="shared" si="0"/>
        <v>5025</v>
      </c>
    </row>
    <row r="17" spans="1:3" x14ac:dyDescent="0.2">
      <c r="A17" s="47" t="s">
        <v>116</v>
      </c>
      <c r="B17" s="64"/>
      <c r="C17" s="48">
        <f t="shared" si="0"/>
        <v>5025</v>
      </c>
    </row>
    <row r="18" spans="1:3" x14ac:dyDescent="0.2">
      <c r="A18" s="47" t="s">
        <v>116</v>
      </c>
      <c r="B18" s="64"/>
      <c r="C18" s="48">
        <f t="shared" si="0"/>
        <v>5025</v>
      </c>
    </row>
    <row r="19" spans="1:3" x14ac:dyDescent="0.2">
      <c r="A19" s="47" t="s">
        <v>116</v>
      </c>
      <c r="B19" s="64"/>
      <c r="C19" s="48">
        <f t="shared" si="0"/>
        <v>5025</v>
      </c>
    </row>
    <row r="20" spans="1:3" x14ac:dyDescent="0.2">
      <c r="A20" s="47" t="s">
        <v>163</v>
      </c>
      <c r="B20" s="48">
        <v>550</v>
      </c>
      <c r="C20" s="48">
        <f t="shared" si="0"/>
        <v>5575</v>
      </c>
    </row>
    <row r="21" spans="1:3" x14ac:dyDescent="0.2">
      <c r="A21" s="47"/>
      <c r="B21" s="64"/>
      <c r="C21" s="48">
        <f t="shared" si="0"/>
        <v>5575</v>
      </c>
    </row>
    <row r="22" spans="1:3" s="78" customFormat="1" ht="15.75" x14ac:dyDescent="0.25">
      <c r="A22" s="77" t="s">
        <v>78</v>
      </c>
      <c r="B22" s="179"/>
      <c r="C22" s="60">
        <f t="shared" si="0"/>
        <v>5575</v>
      </c>
    </row>
    <row r="23" spans="1:3" x14ac:dyDescent="0.2">
      <c r="A23" s="47"/>
      <c r="B23" s="64"/>
      <c r="C23" s="48"/>
    </row>
    <row r="24" spans="1:3" x14ac:dyDescent="0.2">
      <c r="A24" s="47"/>
      <c r="B24" s="64"/>
      <c r="C24" s="48"/>
    </row>
    <row r="25" spans="1:3" x14ac:dyDescent="0.2">
      <c r="A25" s="47"/>
      <c r="B25" s="64"/>
      <c r="C25" s="48"/>
    </row>
    <row r="26" spans="1:3" x14ac:dyDescent="0.2">
      <c r="A26" s="47"/>
      <c r="B26" s="64"/>
      <c r="C26" s="48"/>
    </row>
    <row r="27" spans="1:3" x14ac:dyDescent="0.2">
      <c r="A27" s="47"/>
      <c r="B27" s="64"/>
      <c r="C27" s="48"/>
    </row>
    <row r="28" spans="1:3" x14ac:dyDescent="0.2">
      <c r="A28" s="47"/>
      <c r="B28" s="64"/>
      <c r="C28" s="48"/>
    </row>
    <row r="29" spans="1:3" x14ac:dyDescent="0.2">
      <c r="A29" s="47"/>
      <c r="B29" s="64"/>
      <c r="C29" s="48"/>
    </row>
    <row r="30" spans="1:3" x14ac:dyDescent="0.2">
      <c r="A30" s="47"/>
      <c r="B30" s="64"/>
      <c r="C30" s="48"/>
    </row>
    <row r="31" spans="1:3" x14ac:dyDescent="0.2">
      <c r="A31" s="47"/>
      <c r="B31" s="64"/>
      <c r="C31" s="48"/>
    </row>
    <row r="32" spans="1:3" x14ac:dyDescent="0.2">
      <c r="A32" s="47"/>
      <c r="B32" s="64"/>
      <c r="C32" s="48"/>
    </row>
    <row r="33" spans="1:3" x14ac:dyDescent="0.2">
      <c r="A33" s="47"/>
      <c r="B33" s="64"/>
      <c r="C33" s="48"/>
    </row>
    <row r="34" spans="1:3" x14ac:dyDescent="0.2">
      <c r="A34" s="47"/>
      <c r="B34" s="64"/>
      <c r="C34" s="48"/>
    </row>
    <row r="35" spans="1:3" x14ac:dyDescent="0.2">
      <c r="A35" s="47"/>
      <c r="B35" s="64"/>
      <c r="C35" s="48"/>
    </row>
    <row r="36" spans="1:3" x14ac:dyDescent="0.2">
      <c r="A36" s="47"/>
      <c r="B36" s="64"/>
      <c r="C36" s="48"/>
    </row>
    <row r="37" spans="1:3" x14ac:dyDescent="0.2">
      <c r="A37" s="47"/>
      <c r="B37" s="64"/>
      <c r="C37" s="48"/>
    </row>
    <row r="38" spans="1:3" x14ac:dyDescent="0.2">
      <c r="A38" s="47"/>
      <c r="B38" s="64"/>
      <c r="C38" s="48"/>
    </row>
    <row r="39" spans="1:3" x14ac:dyDescent="0.2">
      <c r="A39" s="47"/>
      <c r="B39" s="64"/>
      <c r="C39" s="48"/>
    </row>
    <row r="40" spans="1:3" x14ac:dyDescent="0.2">
      <c r="A40" s="47"/>
      <c r="B40" s="64"/>
      <c r="C40" s="48"/>
    </row>
    <row r="41" spans="1:3" x14ac:dyDescent="0.2">
      <c r="A41" s="47"/>
      <c r="B41" s="64"/>
      <c r="C41" s="48"/>
    </row>
    <row r="42" spans="1:3" x14ac:dyDescent="0.2">
      <c r="A42" s="47"/>
      <c r="B42" s="64"/>
      <c r="C42" s="48"/>
    </row>
    <row r="43" spans="1:3" x14ac:dyDescent="0.2">
      <c r="A43" s="47"/>
      <c r="B43" s="64"/>
      <c r="C43" s="48"/>
    </row>
    <row r="44" spans="1:3" x14ac:dyDescent="0.2">
      <c r="A44" s="47"/>
      <c r="B44" s="64"/>
      <c r="C44" s="48"/>
    </row>
    <row r="45" spans="1:3" x14ac:dyDescent="0.2">
      <c r="A45" s="70"/>
      <c r="B45" s="71"/>
      <c r="C45" s="72"/>
    </row>
    <row r="46" spans="1:3" x14ac:dyDescent="0.2">
      <c r="A46" s="70"/>
      <c r="B46" s="71"/>
      <c r="C46" s="72"/>
    </row>
    <row r="47" spans="1:3" x14ac:dyDescent="0.2">
      <c r="A47" s="70"/>
      <c r="B47" s="71"/>
      <c r="C47" s="72"/>
    </row>
    <row r="48" spans="1:3" x14ac:dyDescent="0.2">
      <c r="A48" s="70"/>
      <c r="B48" s="71"/>
      <c r="C48" s="72"/>
    </row>
    <row r="49" spans="1:3" x14ac:dyDescent="0.2">
      <c r="A49" s="70"/>
      <c r="B49" s="71"/>
      <c r="C49" s="72"/>
    </row>
    <row r="50" spans="1:3" x14ac:dyDescent="0.2">
      <c r="A50" s="70"/>
      <c r="B50" s="71"/>
      <c r="C50" s="72"/>
    </row>
    <row r="51" spans="1:3" x14ac:dyDescent="0.2">
      <c r="A51" s="70"/>
      <c r="B51" s="71"/>
      <c r="C51" s="72"/>
    </row>
  </sheetData>
  <phoneticPr fontId="0" type="noConversion"/>
  <printOptions horizontalCentered="1" verticalCentered="1" gridLines="1" gridLinesSet="0"/>
  <pageMargins left="0.25" right="0.25" top="1" bottom="1" header="0.5" footer="0.5"/>
  <pageSetup orientation="portrait" horizontalDpi="200" verticalDpi="200" r:id="rId1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75" zoomScaleNormal="75" zoomScaleSheetLayoutView="100" workbookViewId="0">
      <selection sqref="A1:B1"/>
    </sheetView>
  </sheetViews>
  <sheetFormatPr defaultRowHeight="19.5" customHeight="1" x14ac:dyDescent="0.2"/>
  <cols>
    <col min="1" max="1" width="49.28515625" style="42" customWidth="1"/>
    <col min="2" max="2" width="18.7109375" style="66" customWidth="1"/>
    <col min="3" max="3" width="17.42578125" style="74" customWidth="1"/>
    <col min="4" max="4" width="14.5703125" style="191" bestFit="1" customWidth="1"/>
    <col min="5" max="16384" width="9.140625" style="66"/>
  </cols>
  <sheetData>
    <row r="1" spans="1:4" ht="19.5" customHeight="1" x14ac:dyDescent="0.25">
      <c r="A1" s="355" t="s">
        <v>217</v>
      </c>
      <c r="B1" s="356"/>
      <c r="C1" s="185"/>
    </row>
    <row r="2" spans="1:4" s="78" customFormat="1" ht="19.5" customHeight="1" x14ac:dyDescent="0.25">
      <c r="A2" s="38"/>
      <c r="B2" s="39"/>
      <c r="C2" s="138"/>
      <c r="D2" s="188"/>
    </row>
    <row r="3" spans="1:4" s="78" customFormat="1" ht="19.5" customHeight="1" x14ac:dyDescent="0.25">
      <c r="A3" s="38" t="s">
        <v>56</v>
      </c>
      <c r="B3" s="41">
        <v>2001</v>
      </c>
      <c r="C3" s="186">
        <v>2002</v>
      </c>
      <c r="D3" s="189"/>
    </row>
    <row r="4" spans="1:4" ht="19.5" customHeight="1" x14ac:dyDescent="0.25">
      <c r="A4" s="38"/>
      <c r="B4" s="39"/>
      <c r="C4" s="138"/>
      <c r="D4" s="189"/>
    </row>
    <row r="5" spans="1:4" ht="19.5" customHeight="1" x14ac:dyDescent="0.2">
      <c r="A5" s="47"/>
      <c r="B5" s="64"/>
      <c r="C5" s="136"/>
      <c r="D5" s="189"/>
    </row>
    <row r="6" spans="1:4" ht="19.5" customHeight="1" x14ac:dyDescent="0.2">
      <c r="A6" s="47" t="s">
        <v>530</v>
      </c>
      <c r="B6" s="84">
        <v>3117.58</v>
      </c>
      <c r="C6" s="136">
        <v>100.35</v>
      </c>
    </row>
    <row r="7" spans="1:4" ht="19.5" customHeight="1" x14ac:dyDescent="0.2">
      <c r="A7" s="47" t="s">
        <v>533</v>
      </c>
      <c r="B7" s="110"/>
      <c r="C7" s="136">
        <v>8341.9699999999993</v>
      </c>
    </row>
    <row r="8" spans="1:4" ht="19.5" customHeight="1" x14ac:dyDescent="0.2">
      <c r="A8" s="47" t="s">
        <v>117</v>
      </c>
      <c r="B8" s="110">
        <v>4149</v>
      </c>
      <c r="C8" s="136">
        <v>4563.8999999999996</v>
      </c>
      <c r="D8" s="189"/>
    </row>
    <row r="9" spans="1:4" ht="19.5" customHeight="1" x14ac:dyDescent="0.2">
      <c r="A9" s="48" t="s">
        <v>118</v>
      </c>
      <c r="B9" s="110">
        <v>10822</v>
      </c>
      <c r="C9" s="136">
        <v>11904.2</v>
      </c>
      <c r="D9" s="189"/>
    </row>
    <row r="10" spans="1:4" ht="19.5" customHeight="1" x14ac:dyDescent="0.2">
      <c r="A10" s="48" t="s">
        <v>317</v>
      </c>
      <c r="B10" s="110">
        <v>2995</v>
      </c>
      <c r="C10" s="136">
        <v>3294.5</v>
      </c>
      <c r="D10" s="189"/>
    </row>
    <row r="11" spans="1:4" ht="19.5" customHeight="1" x14ac:dyDescent="0.2">
      <c r="A11" s="48"/>
      <c r="B11" s="110"/>
      <c r="C11" s="136"/>
      <c r="D11" s="189"/>
    </row>
    <row r="12" spans="1:4" ht="19.5" customHeight="1" x14ac:dyDescent="0.2">
      <c r="A12" s="47" t="s">
        <v>318</v>
      </c>
      <c r="B12" s="110"/>
      <c r="C12" s="136"/>
      <c r="D12" s="189"/>
    </row>
    <row r="13" spans="1:4" ht="19.5" customHeight="1" x14ac:dyDescent="0.2">
      <c r="A13" s="47"/>
      <c r="B13" s="110"/>
      <c r="C13" s="136"/>
      <c r="D13" s="189"/>
    </row>
    <row r="14" spans="1:4" s="78" customFormat="1" ht="19.5" customHeight="1" x14ac:dyDescent="0.25">
      <c r="A14" s="60" t="s">
        <v>51</v>
      </c>
      <c r="B14" s="193">
        <f>SUM(B6:B13)</f>
        <v>21083.58</v>
      </c>
      <c r="C14" s="194">
        <f>SUM(C6:C13)</f>
        <v>28204.92</v>
      </c>
      <c r="D14" s="195"/>
    </row>
    <row r="15" spans="1:4" ht="19.5" customHeight="1" x14ac:dyDescent="0.2">
      <c r="A15" s="47"/>
      <c r="B15" s="110"/>
      <c r="C15" s="187"/>
      <c r="D15" s="189"/>
    </row>
    <row r="16" spans="1:4" ht="19.5" customHeight="1" x14ac:dyDescent="0.2">
      <c r="A16" s="189" t="s">
        <v>531</v>
      </c>
      <c r="B16" s="142"/>
      <c r="C16" s="187"/>
      <c r="D16" s="189"/>
    </row>
    <row r="17" spans="1:4" ht="19.5" customHeight="1" x14ac:dyDescent="0.2">
      <c r="A17" s="189" t="s">
        <v>532</v>
      </c>
      <c r="B17" s="64"/>
      <c r="C17" s="187"/>
      <c r="D17" s="190"/>
    </row>
    <row r="18" spans="1:4" ht="19.5" customHeight="1" x14ac:dyDescent="0.2">
      <c r="A18" s="43"/>
      <c r="B18" s="48"/>
      <c r="C18" s="185"/>
      <c r="D18" s="192"/>
    </row>
    <row r="19" spans="1:4" ht="19.5" customHeight="1" x14ac:dyDescent="0.2">
      <c r="A19" s="43"/>
      <c r="B19" s="47"/>
      <c r="C19" s="185"/>
    </row>
    <row r="20" spans="1:4" ht="19.5" customHeight="1" x14ac:dyDescent="0.2">
      <c r="A20" s="43"/>
      <c r="B20" s="47"/>
      <c r="C20" s="185"/>
    </row>
    <row r="21" spans="1:4" ht="19.5" customHeight="1" x14ac:dyDescent="0.2">
      <c r="A21" s="43"/>
      <c r="B21" s="47"/>
      <c r="C21" s="185"/>
    </row>
    <row r="22" spans="1:4" ht="19.5" customHeight="1" x14ac:dyDescent="0.2">
      <c r="A22" s="43"/>
      <c r="B22" s="47"/>
      <c r="C22" s="185"/>
    </row>
    <row r="23" spans="1:4" ht="19.5" customHeight="1" x14ac:dyDescent="0.2">
      <c r="A23" s="43"/>
      <c r="B23" s="47"/>
      <c r="C23" s="185"/>
    </row>
    <row r="24" spans="1:4" ht="19.5" customHeight="1" x14ac:dyDescent="0.2">
      <c r="A24" s="43"/>
      <c r="B24" s="47"/>
      <c r="C24" s="185"/>
    </row>
    <row r="25" spans="1:4" ht="19.5" customHeight="1" x14ac:dyDescent="0.2">
      <c r="A25" s="43"/>
      <c r="B25" s="47"/>
      <c r="C25" s="185"/>
    </row>
    <row r="26" spans="1:4" ht="19.5" customHeight="1" x14ac:dyDescent="0.2">
      <c r="A26" s="43"/>
      <c r="B26" s="47"/>
      <c r="C26" s="185"/>
    </row>
    <row r="27" spans="1:4" ht="19.5" customHeight="1" x14ac:dyDescent="0.2">
      <c r="A27" s="43"/>
      <c r="B27" s="47"/>
      <c r="C27" s="185"/>
    </row>
    <row r="28" spans="1:4" ht="19.5" customHeight="1" x14ac:dyDescent="0.2">
      <c r="A28" s="43"/>
      <c r="B28" s="47"/>
      <c r="C28" s="185"/>
    </row>
    <row r="29" spans="1:4" ht="19.5" customHeight="1" x14ac:dyDescent="0.2">
      <c r="A29" s="43"/>
      <c r="B29" s="47"/>
      <c r="C29" s="185"/>
    </row>
    <row r="30" spans="1:4" ht="19.5" customHeight="1" x14ac:dyDescent="0.2">
      <c r="A30" s="43"/>
      <c r="B30" s="47"/>
      <c r="C30" s="185"/>
    </row>
    <row r="31" spans="1:4" ht="19.5" customHeight="1" x14ac:dyDescent="0.2">
      <c r="A31" s="43"/>
      <c r="B31" s="47"/>
      <c r="C31" s="185"/>
    </row>
    <row r="32" spans="1:4" ht="19.5" customHeight="1" x14ac:dyDescent="0.2">
      <c r="A32" s="43"/>
      <c r="B32" s="47"/>
      <c r="C32" s="185"/>
    </row>
    <row r="33" spans="1:3" ht="19.5" customHeight="1" x14ac:dyDescent="0.2">
      <c r="A33" s="43"/>
      <c r="B33" s="47"/>
      <c r="C33" s="185"/>
    </row>
    <row r="34" spans="1:3" ht="19.5" customHeight="1" x14ac:dyDescent="0.2">
      <c r="A34" s="43"/>
      <c r="B34" s="47"/>
      <c r="C34" s="185"/>
    </row>
    <row r="35" spans="1:3" ht="19.5" customHeight="1" x14ac:dyDescent="0.2">
      <c r="A35" s="43"/>
      <c r="B35" s="47"/>
      <c r="C35" s="185"/>
    </row>
    <row r="36" spans="1:3" ht="19.5" customHeight="1" x14ac:dyDescent="0.2">
      <c r="A36" s="43"/>
      <c r="B36" s="47"/>
      <c r="C36" s="185"/>
    </row>
    <row r="37" spans="1:3" ht="19.5" customHeight="1" x14ac:dyDescent="0.2">
      <c r="A37" s="43"/>
      <c r="B37" s="47"/>
      <c r="C37" s="185"/>
    </row>
  </sheetData>
  <mergeCells count="1">
    <mergeCell ref="A1:B1"/>
  </mergeCells>
  <phoneticPr fontId="0" type="noConversion"/>
  <printOptions horizontalCentered="1" verticalCentered="1" gridLines="1" gridLinesSet="0"/>
  <pageMargins left="0.25" right="0.25" top="1" bottom="1" header="0.5" footer="0.5"/>
  <pageSetup scale="87" orientation="portrait" horizontalDpi="200" verticalDpi="200" r:id="rId1"/>
  <headerFooter alignWithMargins="0">
    <oddHeader>&amp;A</oddHeader>
    <oddFooter>Page &amp;P</oddFooter>
  </headerFooter>
  <colBreaks count="1" manualBreakCount="1">
    <brk id="3" max="3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zoomScaleNormal="75" workbookViewId="0">
      <selection sqref="A1:B1"/>
    </sheetView>
  </sheetViews>
  <sheetFormatPr defaultRowHeight="18.75" customHeight="1" x14ac:dyDescent="0.2"/>
  <cols>
    <col min="1" max="1" width="26.28515625" style="66" customWidth="1"/>
    <col min="2" max="2" width="41.42578125" style="66" customWidth="1"/>
    <col min="3" max="3" width="14.7109375" style="75" customWidth="1"/>
    <col min="4" max="16384" width="9.140625" style="66"/>
  </cols>
  <sheetData>
    <row r="1" spans="1:3" ht="18.75" customHeight="1" x14ac:dyDescent="0.25">
      <c r="A1" s="350" t="s">
        <v>218</v>
      </c>
      <c r="B1" s="351"/>
      <c r="C1" s="48"/>
    </row>
    <row r="2" spans="1:3" s="78" customFormat="1" ht="18.75" customHeight="1" x14ac:dyDescent="0.25">
      <c r="A2" s="38" t="s">
        <v>56</v>
      </c>
      <c r="B2" s="40" t="s">
        <v>78</v>
      </c>
      <c r="C2" s="40" t="s">
        <v>58</v>
      </c>
    </row>
    <row r="3" spans="1:3" s="78" customFormat="1" ht="18.75" customHeight="1" x14ac:dyDescent="0.25">
      <c r="A3" s="38"/>
      <c r="B3" s="40" t="s">
        <v>60</v>
      </c>
      <c r="C3" s="40"/>
    </row>
    <row r="4" spans="1:3" ht="18.75" customHeight="1" x14ac:dyDescent="0.2">
      <c r="A4" s="47"/>
      <c r="B4" s="48"/>
      <c r="C4" s="48"/>
    </row>
    <row r="5" spans="1:3" ht="18.75" customHeight="1" x14ac:dyDescent="0.2">
      <c r="A5" s="47" t="s">
        <v>59</v>
      </c>
      <c r="B5" s="48">
        <v>6072</v>
      </c>
      <c r="C5" s="48">
        <f>+B5+C4</f>
        <v>6072</v>
      </c>
    </row>
    <row r="6" spans="1:3" ht="18.75" customHeight="1" x14ac:dyDescent="0.2">
      <c r="A6" s="47" t="s">
        <v>119</v>
      </c>
      <c r="B6" s="48">
        <v>6072</v>
      </c>
      <c r="C6" s="48">
        <f>+B6+C5</f>
        <v>12144</v>
      </c>
    </row>
    <row r="7" spans="1:3" ht="18.75" customHeight="1" x14ac:dyDescent="0.2">
      <c r="A7" s="47" t="s">
        <v>120</v>
      </c>
      <c r="B7" s="48">
        <v>6072</v>
      </c>
      <c r="C7" s="48">
        <f>+B7+C6</f>
        <v>18216</v>
      </c>
    </row>
    <row r="8" spans="1:3" ht="18.75" customHeight="1" x14ac:dyDescent="0.2">
      <c r="A8" s="47" t="s">
        <v>121</v>
      </c>
      <c r="B8" s="48">
        <v>6072</v>
      </c>
      <c r="C8" s="48">
        <f>+B8+C7</f>
        <v>24288</v>
      </c>
    </row>
    <row r="9" spans="1:3" ht="18.75" customHeight="1" x14ac:dyDescent="0.2">
      <c r="A9" s="47"/>
      <c r="B9" s="47"/>
      <c r="C9" s="48"/>
    </row>
    <row r="10" spans="1:3" s="175" customFormat="1" ht="18.75" customHeight="1" x14ac:dyDescent="0.2">
      <c r="A10" s="357" t="s">
        <v>430</v>
      </c>
      <c r="B10" s="349"/>
      <c r="C10" s="82"/>
    </row>
    <row r="11" spans="1:3" ht="18.75" customHeight="1" x14ac:dyDescent="0.2">
      <c r="A11" s="47"/>
      <c r="B11" s="47"/>
      <c r="C11" s="48"/>
    </row>
    <row r="12" spans="1:3" ht="18.75" customHeight="1" x14ac:dyDescent="0.2">
      <c r="A12" s="47"/>
      <c r="B12" s="47"/>
      <c r="C12" s="48"/>
    </row>
    <row r="13" spans="1:3" s="78" customFormat="1" ht="18.75" customHeight="1" x14ac:dyDescent="0.25">
      <c r="A13" s="77"/>
      <c r="B13" s="77" t="s">
        <v>78</v>
      </c>
      <c r="C13" s="60">
        <f>SUM(C8:C12)</f>
        <v>24288</v>
      </c>
    </row>
    <row r="14" spans="1:3" ht="18.75" customHeight="1" x14ac:dyDescent="0.2">
      <c r="A14" s="47"/>
      <c r="B14" s="47"/>
      <c r="C14" s="48"/>
    </row>
    <row r="15" spans="1:3" ht="18.75" customHeight="1" x14ac:dyDescent="0.2">
      <c r="A15" s="47"/>
      <c r="B15" s="47"/>
      <c r="C15" s="48"/>
    </row>
    <row r="16" spans="1:3" ht="18.75" customHeight="1" x14ac:dyDescent="0.2">
      <c r="A16" s="47"/>
      <c r="B16" s="47"/>
      <c r="C16" s="48"/>
    </row>
    <row r="17" spans="1:3" ht="18.75" customHeight="1" x14ac:dyDescent="0.2">
      <c r="A17" s="47"/>
      <c r="B17" s="47"/>
      <c r="C17" s="48"/>
    </row>
    <row r="18" spans="1:3" ht="18.75" customHeight="1" x14ac:dyDescent="0.2">
      <c r="A18" s="47"/>
      <c r="B18" s="47"/>
      <c r="C18" s="48"/>
    </row>
    <row r="19" spans="1:3" ht="18.75" customHeight="1" x14ac:dyDescent="0.2">
      <c r="A19" s="47"/>
      <c r="B19" s="47"/>
      <c r="C19" s="48"/>
    </row>
    <row r="20" spans="1:3" ht="18.75" customHeight="1" x14ac:dyDescent="0.2">
      <c r="A20" s="47"/>
      <c r="B20" s="47"/>
      <c r="C20" s="48"/>
    </row>
    <row r="21" spans="1:3" ht="18.75" customHeight="1" x14ac:dyDescent="0.2">
      <c r="A21" s="47"/>
      <c r="B21" s="47"/>
      <c r="C21" s="48"/>
    </row>
    <row r="22" spans="1:3" ht="18.75" customHeight="1" x14ac:dyDescent="0.2">
      <c r="A22" s="47"/>
      <c r="B22" s="47"/>
      <c r="C22" s="48"/>
    </row>
    <row r="23" spans="1:3" ht="18.75" customHeight="1" x14ac:dyDescent="0.2">
      <c r="A23" s="47"/>
      <c r="B23" s="47"/>
      <c r="C23" s="48"/>
    </row>
    <row r="24" spans="1:3" ht="18.75" customHeight="1" x14ac:dyDescent="0.2">
      <c r="A24" s="47"/>
      <c r="B24" s="47"/>
      <c r="C24" s="48"/>
    </row>
    <row r="25" spans="1:3" ht="18.75" customHeight="1" x14ac:dyDescent="0.2">
      <c r="A25" s="47"/>
      <c r="B25" s="47"/>
      <c r="C25" s="48"/>
    </row>
    <row r="26" spans="1:3" ht="18.75" customHeight="1" x14ac:dyDescent="0.2">
      <c r="A26" s="47"/>
      <c r="B26" s="47"/>
      <c r="C26" s="48"/>
    </row>
    <row r="27" spans="1:3" ht="18.75" customHeight="1" x14ac:dyDescent="0.2">
      <c r="A27" s="47"/>
      <c r="B27" s="47"/>
      <c r="C27" s="48"/>
    </row>
    <row r="28" spans="1:3" ht="18.75" customHeight="1" x14ac:dyDescent="0.2">
      <c r="A28" s="47"/>
      <c r="B28" s="47"/>
      <c r="C28" s="48"/>
    </row>
    <row r="29" spans="1:3" ht="18.75" customHeight="1" x14ac:dyDescent="0.2">
      <c r="A29" s="47"/>
      <c r="B29" s="47"/>
      <c r="C29" s="48"/>
    </row>
    <row r="30" spans="1:3" ht="18.75" customHeight="1" x14ac:dyDescent="0.2">
      <c r="A30" s="47"/>
      <c r="B30" s="47"/>
      <c r="C30" s="48"/>
    </row>
    <row r="31" spans="1:3" ht="18.75" customHeight="1" x14ac:dyDescent="0.2">
      <c r="A31" s="47"/>
      <c r="B31" s="47"/>
      <c r="C31" s="48"/>
    </row>
    <row r="32" spans="1:3" ht="18.75" customHeight="1" x14ac:dyDescent="0.2">
      <c r="A32" s="47"/>
      <c r="B32" s="47"/>
      <c r="C32" s="48"/>
    </row>
    <row r="33" spans="1:3" ht="18.75" customHeight="1" x14ac:dyDescent="0.2">
      <c r="A33" s="47"/>
      <c r="B33" s="47"/>
      <c r="C33" s="48"/>
    </row>
    <row r="34" spans="1:3" ht="18.75" customHeight="1" x14ac:dyDescent="0.2">
      <c r="A34" s="47"/>
      <c r="B34" s="47"/>
      <c r="C34" s="48"/>
    </row>
    <row r="35" spans="1:3" ht="18.75" customHeight="1" x14ac:dyDescent="0.2">
      <c r="A35" s="47"/>
      <c r="B35" s="47"/>
      <c r="C35" s="48"/>
    </row>
  </sheetData>
  <mergeCells count="2">
    <mergeCell ref="A1:B1"/>
    <mergeCell ref="A10:B10"/>
  </mergeCells>
  <phoneticPr fontId="0" type="noConversion"/>
  <printOptions horizontalCentered="1" verticalCentered="1" gridLines="1" gridLinesSet="0"/>
  <pageMargins left="0.25" right="0.2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zoomScaleNormal="75" workbookViewId="0"/>
  </sheetViews>
  <sheetFormatPr defaultRowHeight="18.75" customHeight="1" x14ac:dyDescent="0.2"/>
  <cols>
    <col min="1" max="1" width="40.28515625" style="66" customWidth="1"/>
    <col min="2" max="2" width="13.42578125" style="75" customWidth="1"/>
    <col min="3" max="3" width="15.5703125" style="75" bestFit="1" customWidth="1"/>
    <col min="4" max="16384" width="9.140625" style="66"/>
  </cols>
  <sheetData>
    <row r="1" spans="1:3" ht="18.75" customHeight="1" x14ac:dyDescent="0.25">
      <c r="A1" s="118" t="s">
        <v>219</v>
      </c>
      <c r="B1" s="48"/>
      <c r="C1" s="48"/>
    </row>
    <row r="2" spans="1:3" s="78" customFormat="1" ht="18.75" customHeight="1" x14ac:dyDescent="0.25">
      <c r="A2" s="38" t="s">
        <v>56</v>
      </c>
      <c r="B2" s="116">
        <v>2001</v>
      </c>
      <c r="C2" s="116">
        <v>2002</v>
      </c>
    </row>
    <row r="3" spans="1:3" s="78" customFormat="1" ht="18.75" customHeight="1" x14ac:dyDescent="0.25">
      <c r="A3" s="38"/>
      <c r="B3" s="40"/>
      <c r="C3" s="40"/>
    </row>
    <row r="4" spans="1:3" ht="18.75" customHeight="1" x14ac:dyDescent="0.2">
      <c r="A4" s="47"/>
      <c r="B4" s="48"/>
      <c r="C4" s="48"/>
    </row>
    <row r="5" spans="1:3" ht="18.75" customHeight="1" x14ac:dyDescent="0.2">
      <c r="A5" s="47" t="s">
        <v>122</v>
      </c>
      <c r="B5" s="84">
        <v>3408.75</v>
      </c>
      <c r="C5" s="48">
        <v>4000</v>
      </c>
    </row>
    <row r="6" spans="1:3" ht="18.75" customHeight="1" x14ac:dyDescent="0.2">
      <c r="A6" s="47"/>
      <c r="B6" s="84"/>
      <c r="C6" s="48"/>
    </row>
    <row r="7" spans="1:3" ht="18.75" customHeight="1" x14ac:dyDescent="0.2">
      <c r="A7" s="47"/>
      <c r="B7" s="84"/>
      <c r="C7" s="48"/>
    </row>
    <row r="8" spans="1:3" ht="18.75" customHeight="1" x14ac:dyDescent="0.2">
      <c r="A8" s="47"/>
      <c r="B8" s="84"/>
      <c r="C8" s="48"/>
    </row>
    <row r="9" spans="1:3" s="78" customFormat="1" ht="18.75" customHeight="1" x14ac:dyDescent="0.25">
      <c r="A9" s="77" t="s">
        <v>51</v>
      </c>
      <c r="B9" s="106">
        <v>3408.75</v>
      </c>
      <c r="C9" s="60">
        <v>4000</v>
      </c>
    </row>
    <row r="10" spans="1:3" ht="18.75" customHeight="1" x14ac:dyDescent="0.2">
      <c r="A10" s="47"/>
      <c r="B10" s="84"/>
      <c r="C10" s="48"/>
    </row>
    <row r="11" spans="1:3" ht="18.75" customHeight="1" x14ac:dyDescent="0.2">
      <c r="A11" s="47"/>
      <c r="B11" s="48"/>
      <c r="C11" s="48"/>
    </row>
    <row r="12" spans="1:3" ht="18.75" customHeight="1" x14ac:dyDescent="0.2">
      <c r="A12" s="47"/>
      <c r="B12" s="48"/>
      <c r="C12" s="48"/>
    </row>
    <row r="13" spans="1:3" ht="18.75" customHeight="1" x14ac:dyDescent="0.2">
      <c r="A13" s="47"/>
      <c r="B13" s="48"/>
      <c r="C13" s="48"/>
    </row>
    <row r="14" spans="1:3" ht="18.75" customHeight="1" x14ac:dyDescent="0.2">
      <c r="A14" s="47"/>
      <c r="B14" s="48"/>
      <c r="C14" s="48"/>
    </row>
    <row r="15" spans="1:3" ht="18.75" customHeight="1" x14ac:dyDescent="0.2">
      <c r="A15" s="47"/>
      <c r="B15" s="48"/>
      <c r="C15" s="48"/>
    </row>
    <row r="16" spans="1:3" ht="18.75" customHeight="1" x14ac:dyDescent="0.2">
      <c r="A16" s="47"/>
      <c r="B16" s="48"/>
      <c r="C16" s="48"/>
    </row>
    <row r="17" spans="1:3" ht="18.75" customHeight="1" x14ac:dyDescent="0.2">
      <c r="A17" s="47"/>
      <c r="B17" s="48"/>
      <c r="C17" s="48"/>
    </row>
    <row r="18" spans="1:3" ht="18.75" customHeight="1" x14ac:dyDescent="0.2">
      <c r="A18" s="47"/>
      <c r="B18" s="48"/>
      <c r="C18" s="48"/>
    </row>
    <row r="19" spans="1:3" ht="18.75" customHeight="1" x14ac:dyDescent="0.2">
      <c r="A19" s="47"/>
      <c r="B19" s="48"/>
      <c r="C19" s="48"/>
    </row>
    <row r="20" spans="1:3" ht="18.75" customHeight="1" x14ac:dyDescent="0.2">
      <c r="A20" s="47"/>
      <c r="B20" s="48"/>
      <c r="C20" s="48"/>
    </row>
    <row r="21" spans="1:3" ht="18.75" customHeight="1" x14ac:dyDescent="0.2">
      <c r="A21" s="47"/>
      <c r="B21" s="48"/>
      <c r="C21" s="48"/>
    </row>
    <row r="22" spans="1:3" ht="18.75" customHeight="1" x14ac:dyDescent="0.2">
      <c r="A22" s="47"/>
      <c r="B22" s="48"/>
      <c r="C22" s="48"/>
    </row>
    <row r="23" spans="1:3" ht="18.75" customHeight="1" x14ac:dyDescent="0.2">
      <c r="A23" s="47"/>
      <c r="B23" s="48"/>
      <c r="C23" s="48"/>
    </row>
    <row r="24" spans="1:3" ht="18.75" customHeight="1" x14ac:dyDescent="0.2">
      <c r="A24" s="47"/>
      <c r="B24" s="48"/>
      <c r="C24" s="48"/>
    </row>
    <row r="25" spans="1:3" ht="18.75" customHeight="1" x14ac:dyDescent="0.2">
      <c r="A25" s="47"/>
      <c r="B25" s="48"/>
      <c r="C25" s="48"/>
    </row>
    <row r="26" spans="1:3" ht="18.75" customHeight="1" x14ac:dyDescent="0.2">
      <c r="A26" s="47"/>
      <c r="B26" s="48"/>
      <c r="C26" s="48"/>
    </row>
    <row r="27" spans="1:3" ht="18.75" customHeight="1" x14ac:dyDescent="0.2">
      <c r="A27" s="47"/>
      <c r="B27" s="48"/>
      <c r="C27" s="48"/>
    </row>
    <row r="28" spans="1:3" ht="18.75" customHeight="1" x14ac:dyDescent="0.2">
      <c r="A28" s="47"/>
      <c r="B28" s="48"/>
      <c r="C28" s="48"/>
    </row>
    <row r="29" spans="1:3" ht="18.75" customHeight="1" x14ac:dyDescent="0.2">
      <c r="A29" s="47"/>
      <c r="B29" s="48"/>
      <c r="C29" s="48"/>
    </row>
    <row r="30" spans="1:3" ht="18.75" customHeight="1" x14ac:dyDescent="0.2">
      <c r="A30" s="47"/>
      <c r="B30" s="48"/>
      <c r="C30" s="48"/>
    </row>
    <row r="31" spans="1:3" ht="18.75" customHeight="1" x14ac:dyDescent="0.2">
      <c r="A31" s="47"/>
      <c r="B31" s="48"/>
      <c r="C31" s="48"/>
    </row>
    <row r="32" spans="1:3" ht="18.75" customHeight="1" x14ac:dyDescent="0.2">
      <c r="A32" s="47"/>
      <c r="B32" s="48"/>
      <c r="C32" s="48"/>
    </row>
    <row r="33" spans="1:3" ht="18.75" customHeight="1" x14ac:dyDescent="0.2">
      <c r="A33" s="47"/>
      <c r="B33" s="48"/>
      <c r="C33" s="48"/>
    </row>
    <row r="34" spans="1:3" ht="18.75" customHeight="1" x14ac:dyDescent="0.2">
      <c r="A34" s="47"/>
      <c r="B34" s="48"/>
      <c r="C34" s="48"/>
    </row>
    <row r="35" spans="1:3" ht="18.75" customHeight="1" x14ac:dyDescent="0.2">
      <c r="A35" s="47"/>
      <c r="B35" s="48"/>
      <c r="C35" s="48"/>
    </row>
    <row r="36" spans="1:3" ht="18.75" customHeight="1" x14ac:dyDescent="0.2">
      <c r="A36" s="70"/>
      <c r="B36" s="72"/>
      <c r="C36" s="72"/>
    </row>
  </sheetData>
  <phoneticPr fontId="0" type="noConversion"/>
  <printOptions horizontalCentered="1" verticalCentered="1" gridLines="1" gridLinesSet="0"/>
  <pageMargins left="0.25" right="0.25" top="1" bottom="1" header="0.5" footer="0.5"/>
  <pageSetup orientation="portrait" horizontalDpi="200" verticalDpi="200" r:id="rId1"/>
  <headerFooter alignWithMargins="0">
    <oddHeader>&amp;A</oddHeader>
    <oddFooter>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zoomScaleNormal="75" zoomScaleSheetLayoutView="75" workbookViewId="0"/>
  </sheetViews>
  <sheetFormatPr defaultRowHeight="18" customHeight="1" x14ac:dyDescent="0.2"/>
  <cols>
    <col min="1" max="1" width="46" style="66" customWidth="1"/>
    <col min="2" max="2" width="21.85546875" style="75" customWidth="1"/>
    <col min="3" max="16384" width="9.140625" style="66"/>
  </cols>
  <sheetData>
    <row r="1" spans="1:2" ht="18" customHeight="1" x14ac:dyDescent="0.25">
      <c r="A1" s="119" t="s">
        <v>220</v>
      </c>
      <c r="B1" s="48"/>
    </row>
    <row r="2" spans="1:2" s="78" customFormat="1" ht="18" customHeight="1" x14ac:dyDescent="0.25">
      <c r="A2" s="38" t="s">
        <v>56</v>
      </c>
      <c r="B2" s="40" t="s">
        <v>78</v>
      </c>
    </row>
    <row r="3" spans="1:2" s="78" customFormat="1" ht="18" customHeight="1" x14ac:dyDescent="0.25">
      <c r="A3" s="38"/>
      <c r="B3" s="40" t="s">
        <v>60</v>
      </c>
    </row>
    <row r="4" spans="1:2" ht="18" customHeight="1" x14ac:dyDescent="0.2">
      <c r="A4" s="47"/>
      <c r="B4" s="48"/>
    </row>
    <row r="5" spans="1:2" ht="18" customHeight="1" x14ac:dyDescent="0.2">
      <c r="A5" s="47" t="s">
        <v>252</v>
      </c>
      <c r="B5" s="84">
        <v>100</v>
      </c>
    </row>
    <row r="6" spans="1:2" ht="18" customHeight="1" x14ac:dyDescent="0.2">
      <c r="A6" s="47" t="s">
        <v>253</v>
      </c>
      <c r="B6" s="84">
        <v>100</v>
      </c>
    </row>
    <row r="7" spans="1:2" ht="18" customHeight="1" x14ac:dyDescent="0.2">
      <c r="A7" s="47" t="s">
        <v>84</v>
      </c>
      <c r="B7" s="84">
        <v>100</v>
      </c>
    </row>
    <row r="8" spans="1:2" ht="18" customHeight="1" x14ac:dyDescent="0.2">
      <c r="A8" s="47" t="s">
        <v>85</v>
      </c>
      <c r="B8" s="84">
        <v>100</v>
      </c>
    </row>
    <row r="9" spans="1:2" ht="18" customHeight="1" x14ac:dyDescent="0.2">
      <c r="A9" s="47" t="s">
        <v>86</v>
      </c>
      <c r="B9" s="84">
        <v>100</v>
      </c>
    </row>
    <row r="10" spans="1:2" ht="18" customHeight="1" x14ac:dyDescent="0.2">
      <c r="A10" s="47" t="s">
        <v>87</v>
      </c>
      <c r="B10" s="84">
        <v>100</v>
      </c>
    </row>
    <row r="11" spans="1:2" ht="18" customHeight="1" x14ac:dyDescent="0.2">
      <c r="A11" s="47" t="s">
        <v>88</v>
      </c>
      <c r="B11" s="84">
        <v>100</v>
      </c>
    </row>
    <row r="12" spans="1:2" ht="18" customHeight="1" x14ac:dyDescent="0.2">
      <c r="A12" s="47" t="s">
        <v>89</v>
      </c>
      <c r="B12" s="84">
        <v>100</v>
      </c>
    </row>
    <row r="13" spans="1:2" ht="18" customHeight="1" x14ac:dyDescent="0.2">
      <c r="A13" s="47" t="s">
        <v>90</v>
      </c>
      <c r="B13" s="84">
        <v>100</v>
      </c>
    </row>
    <row r="14" spans="1:2" ht="18" customHeight="1" x14ac:dyDescent="0.2">
      <c r="A14" s="47" t="s">
        <v>91</v>
      </c>
      <c r="B14" s="84">
        <v>100</v>
      </c>
    </row>
    <row r="15" spans="1:2" ht="18" customHeight="1" x14ac:dyDescent="0.2">
      <c r="A15" s="47" t="s">
        <v>92</v>
      </c>
      <c r="B15" s="84">
        <v>100</v>
      </c>
    </row>
    <row r="16" spans="1:2" ht="18" customHeight="1" x14ac:dyDescent="0.2">
      <c r="A16" s="47" t="s">
        <v>93</v>
      </c>
      <c r="B16" s="84">
        <v>100</v>
      </c>
    </row>
    <row r="17" spans="1:2" ht="18" customHeight="1" x14ac:dyDescent="0.2">
      <c r="A17" s="47"/>
      <c r="B17" s="84"/>
    </row>
    <row r="18" spans="1:2" ht="18" customHeight="1" x14ac:dyDescent="0.2">
      <c r="A18" s="47" t="s">
        <v>254</v>
      </c>
      <c r="B18" s="84">
        <v>1000</v>
      </c>
    </row>
    <row r="19" spans="1:2" ht="18" customHeight="1" x14ac:dyDescent="0.2">
      <c r="A19" s="47" t="s">
        <v>255</v>
      </c>
      <c r="B19" s="84">
        <v>2500</v>
      </c>
    </row>
    <row r="20" spans="1:2" ht="18" customHeight="1" x14ac:dyDescent="0.2">
      <c r="A20" s="47" t="s">
        <v>256</v>
      </c>
      <c r="B20" s="84">
        <v>2500</v>
      </c>
    </row>
    <row r="21" spans="1:2" ht="18" customHeight="1" x14ac:dyDescent="0.2">
      <c r="A21" s="47" t="s">
        <v>257</v>
      </c>
      <c r="B21" s="84">
        <v>1000</v>
      </c>
    </row>
    <row r="22" spans="1:2" ht="18" customHeight="1" x14ac:dyDescent="0.2">
      <c r="A22" s="47" t="s">
        <v>371</v>
      </c>
      <c r="B22" s="84">
        <v>1500</v>
      </c>
    </row>
    <row r="23" spans="1:2" ht="18" customHeight="1" x14ac:dyDescent="0.2">
      <c r="A23" s="47"/>
      <c r="B23" s="48"/>
    </row>
    <row r="24" spans="1:2" ht="18" customHeight="1" x14ac:dyDescent="0.25">
      <c r="A24" s="77" t="s">
        <v>70</v>
      </c>
      <c r="B24" s="60">
        <f>SUM(B5:B23)</f>
        <v>9700</v>
      </c>
    </row>
    <row r="25" spans="1:2" ht="18" customHeight="1" x14ac:dyDescent="0.2">
      <c r="A25" s="47"/>
      <c r="B25" s="48"/>
    </row>
    <row r="26" spans="1:2" ht="18" customHeight="1" x14ac:dyDescent="0.2">
      <c r="A26" s="47"/>
      <c r="B26" s="48"/>
    </row>
    <row r="27" spans="1:2" ht="18" customHeight="1" x14ac:dyDescent="0.2">
      <c r="A27" s="47"/>
      <c r="B27" s="48"/>
    </row>
    <row r="28" spans="1:2" ht="18" customHeight="1" x14ac:dyDescent="0.2">
      <c r="A28" s="47"/>
      <c r="B28" s="48"/>
    </row>
    <row r="29" spans="1:2" ht="18" customHeight="1" x14ac:dyDescent="0.2">
      <c r="A29" s="47"/>
      <c r="B29" s="48"/>
    </row>
    <row r="30" spans="1:2" ht="18" customHeight="1" x14ac:dyDescent="0.2">
      <c r="A30" s="47"/>
      <c r="B30" s="48"/>
    </row>
    <row r="31" spans="1:2" ht="18" customHeight="1" x14ac:dyDescent="0.2">
      <c r="A31" s="47"/>
      <c r="B31" s="48"/>
    </row>
    <row r="32" spans="1:2" ht="18" customHeight="1" x14ac:dyDescent="0.2">
      <c r="A32" s="47"/>
      <c r="B32" s="48"/>
    </row>
    <row r="33" spans="1:2" ht="18" customHeight="1" x14ac:dyDescent="0.2">
      <c r="A33" s="47"/>
      <c r="B33" s="84"/>
    </row>
    <row r="34" spans="1:2" ht="18" customHeight="1" x14ac:dyDescent="0.2">
      <c r="A34" s="47"/>
      <c r="B34" s="84"/>
    </row>
    <row r="35" spans="1:2" ht="18" customHeight="1" x14ac:dyDescent="0.2">
      <c r="A35" s="47"/>
      <c r="B35" s="84"/>
    </row>
    <row r="36" spans="1:2" ht="18" customHeight="1" x14ac:dyDescent="0.2">
      <c r="A36" s="47"/>
      <c r="B36" s="84"/>
    </row>
    <row r="37" spans="1:2" ht="18" customHeight="1" x14ac:dyDescent="0.2">
      <c r="A37" s="47"/>
      <c r="B37" s="84"/>
    </row>
    <row r="38" spans="1:2" ht="18" customHeight="1" x14ac:dyDescent="0.2">
      <c r="A38" s="47"/>
      <c r="B38" s="84"/>
    </row>
    <row r="39" spans="1:2" ht="18" customHeight="1" x14ac:dyDescent="0.2">
      <c r="A39" s="47"/>
      <c r="B39" s="48"/>
    </row>
  </sheetData>
  <phoneticPr fontId="0" type="noConversion"/>
  <printOptions horizontalCentered="1" verticalCentered="1" gridLines="1" gridLinesSet="0"/>
  <pageMargins left="0.25" right="0.25" top="1" bottom="1" header="0.5" footer="0.5"/>
  <pageSetup scale="90" orientation="portrait" horizontalDpi="300" verticalDpi="300" r:id="rId1"/>
  <headerFooter alignWithMargins="0">
    <oddHeader>&amp;C15 Fire Training</oddHeader>
    <oddFooter>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zoomScaleNormal="75" zoomScaleSheetLayoutView="100" workbookViewId="0"/>
  </sheetViews>
  <sheetFormatPr defaultRowHeight="18.75" customHeight="1" x14ac:dyDescent="0.2"/>
  <cols>
    <col min="1" max="1" width="42.42578125" style="66" customWidth="1"/>
    <col min="2" max="2" width="17.42578125" style="75" customWidth="1"/>
    <col min="3" max="16384" width="9.140625" style="66"/>
  </cols>
  <sheetData>
    <row r="1" spans="1:2" ht="18.75" customHeight="1" x14ac:dyDescent="0.25">
      <c r="A1" s="118" t="s">
        <v>221</v>
      </c>
      <c r="B1" s="48"/>
    </row>
    <row r="2" spans="1:2" s="78" customFormat="1" ht="18.75" customHeight="1" x14ac:dyDescent="0.25">
      <c r="A2" s="38" t="s">
        <v>56</v>
      </c>
      <c r="B2" s="40" t="s">
        <v>78</v>
      </c>
    </row>
    <row r="3" spans="1:2" s="78" customFormat="1" ht="18.75" customHeight="1" x14ac:dyDescent="0.25">
      <c r="A3" s="38"/>
      <c r="B3" s="40" t="s">
        <v>60</v>
      </c>
    </row>
    <row r="4" spans="1:2" ht="18.75" customHeight="1" x14ac:dyDescent="0.2">
      <c r="A4" s="47"/>
      <c r="B4" s="48"/>
    </row>
    <row r="5" spans="1:2" ht="18.75" customHeight="1" x14ac:dyDescent="0.2">
      <c r="A5" s="47" t="s">
        <v>125</v>
      </c>
      <c r="B5" s="48">
        <v>80</v>
      </c>
    </row>
    <row r="6" spans="1:2" ht="18.75" customHeight="1" x14ac:dyDescent="0.2">
      <c r="A6" s="47" t="s">
        <v>126</v>
      </c>
      <c r="B6" s="84">
        <v>80</v>
      </c>
    </row>
    <row r="7" spans="1:2" ht="18.75" customHeight="1" x14ac:dyDescent="0.2">
      <c r="A7" s="47" t="s">
        <v>127</v>
      </c>
      <c r="B7" s="84">
        <v>80</v>
      </c>
    </row>
    <row r="8" spans="1:2" ht="18.75" customHeight="1" x14ac:dyDescent="0.2">
      <c r="A8" s="47" t="s">
        <v>128</v>
      </c>
      <c r="B8" s="48">
        <v>80</v>
      </c>
    </row>
    <row r="9" spans="1:2" ht="18.75" customHeight="1" x14ac:dyDescent="0.2">
      <c r="A9" s="47" t="s">
        <v>129</v>
      </c>
      <c r="B9" s="84">
        <v>80</v>
      </c>
    </row>
    <row r="10" spans="1:2" ht="18.75" customHeight="1" x14ac:dyDescent="0.2">
      <c r="A10" s="47" t="s">
        <v>130</v>
      </c>
      <c r="B10" s="84">
        <v>80</v>
      </c>
    </row>
    <row r="11" spans="1:2" ht="18.75" customHeight="1" x14ac:dyDescent="0.2">
      <c r="A11" s="47" t="s">
        <v>131</v>
      </c>
      <c r="B11" s="84">
        <v>80</v>
      </c>
    </row>
    <row r="12" spans="1:2" ht="18.75" customHeight="1" x14ac:dyDescent="0.2">
      <c r="A12" s="47" t="s">
        <v>132</v>
      </c>
      <c r="B12" s="84">
        <v>80</v>
      </c>
    </row>
    <row r="13" spans="1:2" ht="18.75" customHeight="1" x14ac:dyDescent="0.2">
      <c r="A13" s="47" t="s">
        <v>133</v>
      </c>
      <c r="B13" s="84">
        <v>80</v>
      </c>
    </row>
    <row r="14" spans="1:2" ht="18.75" customHeight="1" x14ac:dyDescent="0.2">
      <c r="A14" s="47" t="s">
        <v>134</v>
      </c>
      <c r="B14" s="84">
        <v>80</v>
      </c>
    </row>
    <row r="15" spans="1:2" ht="18.75" customHeight="1" x14ac:dyDescent="0.2">
      <c r="A15" s="47" t="s">
        <v>123</v>
      </c>
      <c r="B15" s="84">
        <v>80</v>
      </c>
    </row>
    <row r="16" spans="1:2" ht="18.75" customHeight="1" x14ac:dyDescent="0.2">
      <c r="A16" s="47" t="s">
        <v>124</v>
      </c>
      <c r="B16" s="84">
        <v>80</v>
      </c>
    </row>
    <row r="17" spans="1:2" ht="18.75" customHeight="1" x14ac:dyDescent="0.2">
      <c r="A17" s="47" t="s">
        <v>135</v>
      </c>
      <c r="B17" s="84">
        <v>2400</v>
      </c>
    </row>
    <row r="18" spans="1:2" ht="18.75" customHeight="1" x14ac:dyDescent="0.2">
      <c r="A18" s="47" t="s">
        <v>136</v>
      </c>
      <c r="B18" s="84">
        <v>2500</v>
      </c>
    </row>
    <row r="19" spans="1:2" ht="18.75" customHeight="1" x14ac:dyDescent="0.2">
      <c r="A19" s="47" t="s">
        <v>389</v>
      </c>
      <c r="B19" s="84">
        <v>2000</v>
      </c>
    </row>
    <row r="20" spans="1:2" ht="18.75" customHeight="1" x14ac:dyDescent="0.2">
      <c r="A20" s="47" t="s">
        <v>137</v>
      </c>
      <c r="B20" s="84">
        <v>500</v>
      </c>
    </row>
    <row r="21" spans="1:2" ht="18.75" customHeight="1" x14ac:dyDescent="0.2">
      <c r="A21" s="47" t="s">
        <v>390</v>
      </c>
      <c r="B21" s="84">
        <v>1500</v>
      </c>
    </row>
    <row r="22" spans="1:2" ht="18.75" customHeight="1" x14ac:dyDescent="0.2">
      <c r="A22" s="47"/>
      <c r="B22" s="48"/>
    </row>
    <row r="23" spans="1:2" ht="18.75" customHeight="1" x14ac:dyDescent="0.2">
      <c r="A23" s="47"/>
      <c r="B23" s="48"/>
    </row>
    <row r="24" spans="1:2" s="78" customFormat="1" ht="18.75" customHeight="1" x14ac:dyDescent="0.25">
      <c r="A24" s="77" t="s">
        <v>78</v>
      </c>
      <c r="B24" s="60">
        <f>SUM(B5:B23)</f>
        <v>9860</v>
      </c>
    </row>
    <row r="25" spans="1:2" ht="18.75" customHeight="1" x14ac:dyDescent="0.2">
      <c r="A25" s="47"/>
      <c r="B25" s="48"/>
    </row>
    <row r="26" spans="1:2" ht="18.75" customHeight="1" x14ac:dyDescent="0.2">
      <c r="A26" s="47"/>
      <c r="B26" s="48"/>
    </row>
    <row r="27" spans="1:2" ht="18.75" customHeight="1" x14ac:dyDescent="0.2">
      <c r="A27" s="47"/>
      <c r="B27" s="48"/>
    </row>
    <row r="28" spans="1:2" ht="18.75" customHeight="1" x14ac:dyDescent="0.2">
      <c r="A28" s="47"/>
      <c r="B28" s="48"/>
    </row>
    <row r="29" spans="1:2" ht="18.75" customHeight="1" x14ac:dyDescent="0.2">
      <c r="A29" s="47"/>
      <c r="B29" s="48"/>
    </row>
    <row r="30" spans="1:2" ht="18.75" customHeight="1" x14ac:dyDescent="0.2">
      <c r="A30" s="47"/>
      <c r="B30" s="48"/>
    </row>
    <row r="31" spans="1:2" ht="18.75" customHeight="1" x14ac:dyDescent="0.2">
      <c r="A31" s="47"/>
      <c r="B31" s="48"/>
    </row>
    <row r="32" spans="1:2" ht="18.75" customHeight="1" x14ac:dyDescent="0.2">
      <c r="A32" s="47"/>
      <c r="B32" s="48"/>
    </row>
    <row r="33" spans="1:2" ht="18.75" customHeight="1" x14ac:dyDescent="0.2">
      <c r="A33" s="47"/>
      <c r="B33" s="48"/>
    </row>
  </sheetData>
  <phoneticPr fontId="0" type="noConversion"/>
  <printOptions horizontalCentered="1" verticalCentered="1" gridLines="1" gridLinesSet="0"/>
  <pageMargins left="0.5" right="0.5" top="1" bottom="1" header="0.5" footer="0.5"/>
  <pageSetup orientation="portrait" horizontalDpi="300" verticalDpi="300" r:id="rId1"/>
  <headerFooter alignWithMargins="0">
    <oddHeader>&amp;C16 EMS Training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/>
  </sheetViews>
  <sheetFormatPr defaultRowHeight="15" x14ac:dyDescent="0.2"/>
  <cols>
    <col min="1" max="1" width="46.140625" style="216" customWidth="1"/>
    <col min="2" max="2" width="15.42578125" style="294" bestFit="1" customWidth="1"/>
    <col min="3" max="16384" width="9.140625" style="216"/>
  </cols>
  <sheetData>
    <row r="1" spans="1:2" ht="15.75" x14ac:dyDescent="0.25">
      <c r="A1" s="215" t="s">
        <v>455</v>
      </c>
      <c r="B1" s="203"/>
    </row>
    <row r="2" spans="1:2" ht="15.75" x14ac:dyDescent="0.25">
      <c r="A2" s="215" t="s">
        <v>56</v>
      </c>
      <c r="B2" s="292" t="s">
        <v>521</v>
      </c>
    </row>
    <row r="3" spans="1:2" x14ac:dyDescent="0.2">
      <c r="A3" s="202"/>
      <c r="B3" s="203"/>
    </row>
    <row r="4" spans="1:2" x14ac:dyDescent="0.2">
      <c r="A4" s="202" t="s">
        <v>280</v>
      </c>
      <c r="B4" s="214">
        <v>38500</v>
      </c>
    </row>
    <row r="5" spans="1:2" x14ac:dyDescent="0.2">
      <c r="A5" s="202" t="s">
        <v>206</v>
      </c>
      <c r="B5" s="203">
        <v>5000</v>
      </c>
    </row>
    <row r="6" spans="1:2" x14ac:dyDescent="0.2">
      <c r="A6" s="202" t="s">
        <v>207</v>
      </c>
      <c r="B6" s="203">
        <v>2500</v>
      </c>
    </row>
    <row r="7" spans="1:2" x14ac:dyDescent="0.2">
      <c r="A7" s="202" t="s">
        <v>435</v>
      </c>
      <c r="B7" s="203">
        <v>50000</v>
      </c>
    </row>
    <row r="8" spans="1:2" x14ac:dyDescent="0.2">
      <c r="A8" s="202" t="s">
        <v>441</v>
      </c>
      <c r="B8" s="203">
        <v>2000</v>
      </c>
    </row>
    <row r="9" spans="1:2" s="217" customFormat="1" x14ac:dyDescent="0.2">
      <c r="A9" s="204" t="s">
        <v>314</v>
      </c>
      <c r="B9" s="205">
        <v>5000</v>
      </c>
    </row>
    <row r="10" spans="1:2" x14ac:dyDescent="0.2">
      <c r="A10" s="202" t="s">
        <v>167</v>
      </c>
      <c r="B10" s="203">
        <v>250</v>
      </c>
    </row>
    <row r="11" spans="1:2" s="66" customFormat="1" ht="18.75" customHeight="1" x14ac:dyDescent="0.2">
      <c r="A11" s="202" t="s">
        <v>169</v>
      </c>
      <c r="B11" s="203">
        <v>250</v>
      </c>
    </row>
    <row r="12" spans="1:2" x14ac:dyDescent="0.2">
      <c r="A12" s="218" t="s">
        <v>460</v>
      </c>
      <c r="B12" s="265">
        <v>500</v>
      </c>
    </row>
    <row r="13" spans="1:2" x14ac:dyDescent="0.2">
      <c r="A13" s="219" t="s">
        <v>462</v>
      </c>
      <c r="B13" s="266">
        <v>2000</v>
      </c>
    </row>
    <row r="14" spans="1:2" x14ac:dyDescent="0.2">
      <c r="A14" s="219" t="s">
        <v>462</v>
      </c>
      <c r="B14" s="266">
        <v>2000</v>
      </c>
    </row>
    <row r="15" spans="1:2" x14ac:dyDescent="0.2">
      <c r="A15" s="219" t="s">
        <v>465</v>
      </c>
      <c r="B15" s="266">
        <v>1000</v>
      </c>
    </row>
    <row r="16" spans="1:2" x14ac:dyDescent="0.2">
      <c r="A16" s="219" t="s">
        <v>467</v>
      </c>
      <c r="B16" s="266">
        <v>400</v>
      </c>
    </row>
    <row r="17" spans="1:3" x14ac:dyDescent="0.2">
      <c r="A17" s="219" t="s">
        <v>471</v>
      </c>
      <c r="B17" s="266">
        <v>200</v>
      </c>
    </row>
    <row r="18" spans="1:3" x14ac:dyDescent="0.2">
      <c r="A18" s="219" t="s">
        <v>476</v>
      </c>
      <c r="B18" s="265">
        <v>1100</v>
      </c>
    </row>
    <row r="19" spans="1:3" x14ac:dyDescent="0.2">
      <c r="A19" s="220" t="s">
        <v>478</v>
      </c>
      <c r="B19" s="266">
        <v>1200</v>
      </c>
    </row>
    <row r="20" spans="1:3" x14ac:dyDescent="0.2">
      <c r="A20" s="220" t="s">
        <v>481</v>
      </c>
      <c r="B20" s="266">
        <f>8*200</f>
        <v>1600</v>
      </c>
    </row>
    <row r="21" spans="1:3" x14ac:dyDescent="0.2">
      <c r="A21" s="219" t="s">
        <v>489</v>
      </c>
      <c r="B21" s="266">
        <v>100</v>
      </c>
    </row>
    <row r="22" spans="1:3" x14ac:dyDescent="0.2">
      <c r="A22" s="219" t="s">
        <v>492</v>
      </c>
      <c r="B22" s="266">
        <v>995</v>
      </c>
    </row>
    <row r="23" spans="1:3" x14ac:dyDescent="0.2">
      <c r="A23" s="219" t="s">
        <v>499</v>
      </c>
      <c r="B23" s="266">
        <v>1000</v>
      </c>
    </row>
    <row r="24" spans="1:3" x14ac:dyDescent="0.2">
      <c r="A24" s="219" t="s">
        <v>501</v>
      </c>
      <c r="B24" s="266">
        <v>350</v>
      </c>
    </row>
    <row r="25" spans="1:3" x14ac:dyDescent="0.2">
      <c r="A25" s="219" t="s">
        <v>503</v>
      </c>
      <c r="B25" s="266">
        <v>300</v>
      </c>
    </row>
    <row r="26" spans="1:3" x14ac:dyDescent="0.2">
      <c r="A26" s="219" t="s">
        <v>505</v>
      </c>
      <c r="B26" s="266">
        <v>115</v>
      </c>
    </row>
    <row r="27" spans="1:3" x14ac:dyDescent="0.2">
      <c r="A27" s="219" t="s">
        <v>489</v>
      </c>
      <c r="B27" s="266">
        <v>100</v>
      </c>
    </row>
    <row r="28" spans="1:3" x14ac:dyDescent="0.2">
      <c r="A28" s="219" t="s">
        <v>509</v>
      </c>
      <c r="B28" s="266">
        <v>150</v>
      </c>
    </row>
    <row r="29" spans="1:3" x14ac:dyDescent="0.2">
      <c r="A29" s="238" t="s">
        <v>259</v>
      </c>
      <c r="B29" s="241">
        <v>15000</v>
      </c>
      <c r="C29" s="246"/>
    </row>
    <row r="30" spans="1:3" x14ac:dyDescent="0.2">
      <c r="A30" s="242" t="s">
        <v>406</v>
      </c>
      <c r="B30" s="214">
        <v>18000</v>
      </c>
      <c r="C30" s="247"/>
    </row>
    <row r="31" spans="1:3" x14ac:dyDescent="0.2">
      <c r="A31" s="242" t="s">
        <v>407</v>
      </c>
      <c r="B31" s="214">
        <v>12000</v>
      </c>
      <c r="C31" s="247"/>
    </row>
    <row r="32" spans="1:3" x14ac:dyDescent="0.2">
      <c r="A32" s="202" t="s">
        <v>550</v>
      </c>
      <c r="B32" s="203">
        <v>1000</v>
      </c>
    </row>
    <row r="33" spans="1:3" x14ac:dyDescent="0.2">
      <c r="A33" s="232" t="s">
        <v>526</v>
      </c>
      <c r="B33" s="265">
        <v>300</v>
      </c>
      <c r="C33" s="296"/>
    </row>
    <row r="34" spans="1:3" x14ac:dyDescent="0.2">
      <c r="A34" s="232"/>
      <c r="B34" s="265"/>
      <c r="C34" s="296"/>
    </row>
    <row r="35" spans="1:3" ht="15.75" x14ac:dyDescent="0.25">
      <c r="A35" s="215" t="s">
        <v>78</v>
      </c>
      <c r="B35" s="293">
        <f>SUM(B4:B33)</f>
        <v>162910</v>
      </c>
    </row>
    <row r="36" spans="1:3" x14ac:dyDescent="0.2">
      <c r="A36" s="202"/>
      <c r="B36" s="203"/>
    </row>
    <row r="37" spans="1:3" x14ac:dyDescent="0.2">
      <c r="A37" s="202"/>
      <c r="B37" s="203"/>
    </row>
    <row r="38" spans="1:3" x14ac:dyDescent="0.2">
      <c r="A38" s="202"/>
      <c r="B38" s="203"/>
    </row>
  </sheetData>
  <phoneticPr fontId="0" type="noConversion"/>
  <printOptions horizontalCentered="1" verticalCentered="1"/>
  <pageMargins left="0.75" right="0.75" top="1" bottom="1" header="0.5" footer="0.5"/>
  <pageSetup orientation="portrait" horizontalDpi="300" verticalDpi="300" r:id="rId1"/>
  <headerFooter alignWithMargins="0">
    <oddHeader xml:space="preserve">&amp;CONE TIME EXPENDITURES
2002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zoomScaleNormal="75" zoomScaleSheetLayoutView="100" workbookViewId="0"/>
  </sheetViews>
  <sheetFormatPr defaultRowHeight="18" customHeight="1" x14ac:dyDescent="0.2"/>
  <cols>
    <col min="1" max="1" width="34.140625" style="66" customWidth="1"/>
    <col min="2" max="2" width="13.7109375" style="74" customWidth="1"/>
    <col min="3" max="3" width="13.5703125" style="75" bestFit="1" customWidth="1"/>
    <col min="4" max="16384" width="9.140625" style="66"/>
  </cols>
  <sheetData>
    <row r="1" spans="1:3" ht="18" customHeight="1" x14ac:dyDescent="0.25">
      <c r="A1" s="118" t="s">
        <v>222</v>
      </c>
      <c r="B1" s="64"/>
      <c r="C1" s="48"/>
    </row>
    <row r="2" spans="1:3" s="78" customFormat="1" ht="18" customHeight="1" x14ac:dyDescent="0.25">
      <c r="A2" s="38" t="s">
        <v>56</v>
      </c>
      <c r="B2" s="39" t="s">
        <v>78</v>
      </c>
      <c r="C2" s="40" t="s">
        <v>58</v>
      </c>
    </row>
    <row r="3" spans="1:3" s="78" customFormat="1" ht="18" customHeight="1" x14ac:dyDescent="0.25">
      <c r="A3" s="38"/>
      <c r="B3" s="39" t="s">
        <v>60</v>
      </c>
      <c r="C3" s="40"/>
    </row>
    <row r="4" spans="1:3" s="78" customFormat="1" ht="18" customHeight="1" x14ac:dyDescent="0.25">
      <c r="A4" s="38"/>
      <c r="B4" s="39"/>
      <c r="C4" s="40"/>
    </row>
    <row r="5" spans="1:3" ht="18" customHeight="1" x14ac:dyDescent="0.2">
      <c r="A5" s="47" t="s">
        <v>408</v>
      </c>
      <c r="B5" s="48">
        <v>800</v>
      </c>
      <c r="C5" s="48">
        <f>SUM(B5)</f>
        <v>800</v>
      </c>
    </row>
    <row r="6" spans="1:3" ht="18" customHeight="1" x14ac:dyDescent="0.2">
      <c r="A6" s="47" t="s">
        <v>409</v>
      </c>
      <c r="B6" s="48">
        <v>900</v>
      </c>
      <c r="C6" s="48">
        <f>SUM(B6,B5)</f>
        <v>1700</v>
      </c>
    </row>
    <row r="7" spans="1:3" ht="18" customHeight="1" x14ac:dyDescent="0.2">
      <c r="A7" s="47" t="s">
        <v>410</v>
      </c>
      <c r="B7" s="48">
        <v>400</v>
      </c>
      <c r="C7" s="48">
        <f>SUM(B7,C6)</f>
        <v>2100</v>
      </c>
    </row>
    <row r="8" spans="1:3" ht="18" customHeight="1" x14ac:dyDescent="0.2">
      <c r="A8" s="47"/>
      <c r="B8" s="64"/>
      <c r="C8" s="48"/>
    </row>
    <row r="9" spans="1:3" ht="18" customHeight="1" x14ac:dyDescent="0.2">
      <c r="A9" s="47"/>
      <c r="B9" s="64"/>
      <c r="C9" s="48"/>
    </row>
    <row r="10" spans="1:3" ht="18" customHeight="1" x14ac:dyDescent="0.2">
      <c r="A10" s="47"/>
      <c r="B10" s="64"/>
      <c r="C10" s="48"/>
    </row>
    <row r="11" spans="1:3" ht="18" customHeight="1" x14ac:dyDescent="0.2">
      <c r="A11" s="47"/>
      <c r="B11" s="64"/>
      <c r="C11" s="48"/>
    </row>
    <row r="12" spans="1:3" ht="18" customHeight="1" x14ac:dyDescent="0.2">
      <c r="A12" s="47"/>
      <c r="B12" s="64"/>
      <c r="C12" s="48"/>
    </row>
    <row r="13" spans="1:3" ht="18" customHeight="1" x14ac:dyDescent="0.2">
      <c r="A13" s="47"/>
      <c r="B13" s="64"/>
      <c r="C13" s="48"/>
    </row>
    <row r="14" spans="1:3" ht="18" customHeight="1" x14ac:dyDescent="0.2">
      <c r="A14" s="47"/>
      <c r="B14" s="64"/>
      <c r="C14" s="48"/>
    </row>
    <row r="15" spans="1:3" ht="18" customHeight="1" x14ac:dyDescent="0.2">
      <c r="A15" s="47"/>
      <c r="B15" s="64"/>
      <c r="C15" s="48"/>
    </row>
    <row r="16" spans="1:3" ht="18" customHeight="1" x14ac:dyDescent="0.2">
      <c r="A16" s="47"/>
      <c r="B16" s="64"/>
      <c r="C16" s="48"/>
    </row>
    <row r="17" spans="1:3" s="78" customFormat="1" ht="18" customHeight="1" x14ac:dyDescent="0.25">
      <c r="A17" s="77" t="s">
        <v>78</v>
      </c>
      <c r="B17" s="179"/>
      <c r="C17" s="60">
        <f>SUM(C7)</f>
        <v>2100</v>
      </c>
    </row>
    <row r="18" spans="1:3" ht="18" customHeight="1" x14ac:dyDescent="0.2">
      <c r="A18" s="47"/>
      <c r="B18" s="64"/>
      <c r="C18" s="48"/>
    </row>
    <row r="19" spans="1:3" ht="18" customHeight="1" x14ac:dyDescent="0.2">
      <c r="A19" s="47"/>
      <c r="B19" s="64"/>
      <c r="C19" s="48"/>
    </row>
    <row r="20" spans="1:3" ht="18" customHeight="1" x14ac:dyDescent="0.2">
      <c r="A20" s="47"/>
      <c r="B20" s="64"/>
      <c r="C20" s="48"/>
    </row>
    <row r="21" spans="1:3" ht="18" customHeight="1" x14ac:dyDescent="0.2">
      <c r="A21" s="47"/>
      <c r="B21" s="64"/>
      <c r="C21" s="48"/>
    </row>
    <row r="22" spans="1:3" ht="18" customHeight="1" x14ac:dyDescent="0.2">
      <c r="A22" s="47"/>
      <c r="B22" s="64"/>
      <c r="C22" s="48"/>
    </row>
    <row r="23" spans="1:3" ht="18" customHeight="1" x14ac:dyDescent="0.2">
      <c r="A23" s="47"/>
      <c r="B23" s="64"/>
      <c r="C23" s="48"/>
    </row>
    <row r="24" spans="1:3" ht="18" customHeight="1" x14ac:dyDescent="0.2">
      <c r="A24" s="47"/>
      <c r="B24" s="64"/>
      <c r="C24" s="48"/>
    </row>
    <row r="25" spans="1:3" ht="18" customHeight="1" x14ac:dyDescent="0.2">
      <c r="A25" s="47"/>
      <c r="B25" s="64"/>
      <c r="C25" s="48"/>
    </row>
    <row r="26" spans="1:3" ht="18" customHeight="1" x14ac:dyDescent="0.2">
      <c r="A26" s="47"/>
      <c r="B26" s="64"/>
      <c r="C26" s="48"/>
    </row>
    <row r="27" spans="1:3" ht="18" customHeight="1" x14ac:dyDescent="0.2">
      <c r="A27" s="47"/>
      <c r="B27" s="64"/>
      <c r="C27" s="48"/>
    </row>
    <row r="28" spans="1:3" ht="18" customHeight="1" x14ac:dyDescent="0.2">
      <c r="A28" s="47"/>
      <c r="B28" s="64"/>
      <c r="C28" s="48"/>
    </row>
    <row r="29" spans="1:3" ht="18" customHeight="1" x14ac:dyDescent="0.2">
      <c r="A29" s="47"/>
      <c r="B29" s="64"/>
      <c r="C29" s="48"/>
    </row>
    <row r="30" spans="1:3" ht="18" customHeight="1" x14ac:dyDescent="0.2">
      <c r="A30" s="47"/>
      <c r="B30" s="64"/>
      <c r="C30" s="48"/>
    </row>
    <row r="31" spans="1:3" ht="18" customHeight="1" x14ac:dyDescent="0.2">
      <c r="A31" s="47"/>
      <c r="B31" s="64"/>
      <c r="C31" s="48"/>
    </row>
    <row r="32" spans="1:3" ht="18" customHeight="1" x14ac:dyDescent="0.2">
      <c r="A32" s="47"/>
      <c r="B32" s="64"/>
      <c r="C32" s="48"/>
    </row>
    <row r="33" spans="1:4" ht="18" customHeight="1" x14ac:dyDescent="0.2">
      <c r="A33" s="47"/>
      <c r="B33" s="64"/>
      <c r="C33" s="48"/>
    </row>
    <row r="34" spans="1:4" ht="18" customHeight="1" x14ac:dyDescent="0.2">
      <c r="A34" s="47"/>
      <c r="B34" s="64"/>
      <c r="C34" s="48"/>
    </row>
    <row r="35" spans="1:4" ht="18" customHeight="1" x14ac:dyDescent="0.2">
      <c r="A35" s="47"/>
      <c r="B35" s="64"/>
      <c r="C35" s="48"/>
    </row>
    <row r="36" spans="1:4" ht="18" customHeight="1" x14ac:dyDescent="0.2">
      <c r="A36" s="47"/>
      <c r="B36" s="64"/>
      <c r="C36" s="48"/>
    </row>
    <row r="37" spans="1:4" ht="18" customHeight="1" x14ac:dyDescent="0.2">
      <c r="A37" s="47"/>
      <c r="B37" s="64"/>
      <c r="C37" s="48"/>
      <c r="D37" s="66" t="s">
        <v>54</v>
      </c>
    </row>
    <row r="38" spans="1:4" ht="18" customHeight="1" x14ac:dyDescent="0.2">
      <c r="A38" s="70"/>
      <c r="B38" s="71"/>
      <c r="C38" s="72"/>
    </row>
    <row r="39" spans="1:4" ht="18" customHeight="1" x14ac:dyDescent="0.2">
      <c r="A39" s="70"/>
      <c r="B39" s="71"/>
      <c r="C39" s="72"/>
    </row>
    <row r="40" spans="1:4" ht="18" customHeight="1" x14ac:dyDescent="0.2">
      <c r="A40" s="70"/>
      <c r="B40" s="71"/>
      <c r="C40" s="72"/>
    </row>
    <row r="41" spans="1:4" ht="18" customHeight="1" x14ac:dyDescent="0.2">
      <c r="A41" s="70"/>
      <c r="B41" s="71"/>
      <c r="C41" s="72"/>
    </row>
    <row r="42" spans="1:4" ht="18" customHeight="1" x14ac:dyDescent="0.2">
      <c r="A42" s="70"/>
      <c r="B42" s="71"/>
      <c r="C42" s="72"/>
    </row>
    <row r="43" spans="1:4" ht="18" customHeight="1" x14ac:dyDescent="0.2">
      <c r="A43" s="70"/>
      <c r="B43" s="71"/>
      <c r="C43" s="72"/>
    </row>
    <row r="44" spans="1:4" ht="18" customHeight="1" x14ac:dyDescent="0.2">
      <c r="A44" s="70"/>
      <c r="B44" s="71"/>
      <c r="C44" s="72"/>
    </row>
  </sheetData>
  <phoneticPr fontId="0" type="noConversion"/>
  <printOptions horizontalCentered="1" verticalCentered="1" gridLines="1" gridLinesSet="0"/>
  <pageMargins left="0.5" right="0.5" top="1" bottom="1" header="0.5" footer="0.5"/>
  <pageSetup orientation="portrait" horizontalDpi="300" verticalDpi="300" r:id="rId1"/>
  <headerFooter alignWithMargins="0">
    <oddHeader>&amp;C17 Rescue Training</oddHeader>
    <oddFooter>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zoomScaleNormal="75" zoomScaleSheetLayoutView="100" workbookViewId="0"/>
  </sheetViews>
  <sheetFormatPr defaultRowHeight="18.75" customHeight="1" x14ac:dyDescent="0.2"/>
  <cols>
    <col min="1" max="1" width="43.7109375" style="66" customWidth="1"/>
    <col min="2" max="2" width="17.42578125" style="88" customWidth="1"/>
    <col min="3" max="16384" width="9.140625" style="66"/>
  </cols>
  <sheetData>
    <row r="1" spans="1:2" ht="18.75" customHeight="1" x14ac:dyDescent="0.25">
      <c r="A1" s="118" t="s">
        <v>223</v>
      </c>
      <c r="B1" s="85"/>
    </row>
    <row r="2" spans="1:2" s="78" customFormat="1" ht="18.75" customHeight="1" x14ac:dyDescent="0.25">
      <c r="A2" s="38" t="s">
        <v>56</v>
      </c>
      <c r="B2" s="86"/>
    </row>
    <row r="3" spans="1:2" s="78" customFormat="1" ht="18.75" customHeight="1" x14ac:dyDescent="0.25">
      <c r="A3" s="38"/>
      <c r="B3" s="86"/>
    </row>
    <row r="4" spans="1:2" ht="18.75" customHeight="1" x14ac:dyDescent="0.2">
      <c r="A4" s="47"/>
      <c r="B4" s="87"/>
    </row>
    <row r="5" spans="1:2" ht="18.75" customHeight="1" x14ac:dyDescent="0.2">
      <c r="A5" s="47" t="s">
        <v>138</v>
      </c>
      <c r="B5" s="87">
        <v>1500</v>
      </c>
    </row>
    <row r="6" spans="1:2" ht="18.75" customHeight="1" x14ac:dyDescent="0.2">
      <c r="A6" s="47" t="s">
        <v>139</v>
      </c>
      <c r="B6" s="87">
        <v>600</v>
      </c>
    </row>
    <row r="7" spans="1:2" ht="18.75" customHeight="1" x14ac:dyDescent="0.2">
      <c r="A7" s="47" t="s">
        <v>366</v>
      </c>
      <c r="B7" s="87">
        <v>700</v>
      </c>
    </row>
    <row r="8" spans="1:2" ht="18.75" customHeight="1" x14ac:dyDescent="0.2">
      <c r="A8" s="47" t="s">
        <v>140</v>
      </c>
      <c r="B8" s="87">
        <v>1000</v>
      </c>
    </row>
    <row r="9" spans="1:2" ht="18.75" customHeight="1" x14ac:dyDescent="0.2">
      <c r="A9" s="47" t="s">
        <v>141</v>
      </c>
      <c r="B9" s="87">
        <v>1000</v>
      </c>
    </row>
    <row r="10" spans="1:2" ht="18.75" customHeight="1" x14ac:dyDescent="0.2">
      <c r="A10" s="47"/>
      <c r="B10" s="87"/>
    </row>
    <row r="11" spans="1:2" ht="18.75" customHeight="1" x14ac:dyDescent="0.2">
      <c r="A11" s="47"/>
      <c r="B11" s="87"/>
    </row>
    <row r="12" spans="1:2" ht="18.75" customHeight="1" x14ac:dyDescent="0.2">
      <c r="A12" s="47"/>
      <c r="B12" s="87"/>
    </row>
    <row r="13" spans="1:2" ht="18.75" customHeight="1" x14ac:dyDescent="0.2">
      <c r="A13" s="47"/>
      <c r="B13" s="87"/>
    </row>
    <row r="14" spans="1:2" s="78" customFormat="1" ht="18.75" customHeight="1" x14ac:dyDescent="0.25">
      <c r="A14" s="77" t="s">
        <v>78</v>
      </c>
      <c r="B14" s="196">
        <f>SUM(B5:B13)</f>
        <v>4800</v>
      </c>
    </row>
    <row r="15" spans="1:2" ht="18.75" customHeight="1" x14ac:dyDescent="0.2">
      <c r="A15" s="47"/>
      <c r="B15" s="87"/>
    </row>
    <row r="16" spans="1:2" ht="18.75" customHeight="1" x14ac:dyDescent="0.2">
      <c r="A16" s="47"/>
      <c r="B16" s="87"/>
    </row>
    <row r="17" spans="1:2" ht="18.75" customHeight="1" x14ac:dyDescent="0.2">
      <c r="A17" s="47"/>
      <c r="B17" s="87"/>
    </row>
    <row r="18" spans="1:2" ht="18.75" customHeight="1" x14ac:dyDescent="0.2">
      <c r="A18" s="47"/>
      <c r="B18" s="87"/>
    </row>
    <row r="19" spans="1:2" ht="18.75" customHeight="1" x14ac:dyDescent="0.2">
      <c r="A19" s="47"/>
      <c r="B19" s="87"/>
    </row>
    <row r="20" spans="1:2" ht="18.75" customHeight="1" x14ac:dyDescent="0.2">
      <c r="A20" s="47"/>
      <c r="B20" s="87"/>
    </row>
    <row r="21" spans="1:2" ht="18.75" customHeight="1" x14ac:dyDescent="0.2">
      <c r="A21" s="47"/>
      <c r="B21" s="87"/>
    </row>
    <row r="22" spans="1:2" ht="18.75" customHeight="1" x14ac:dyDescent="0.2">
      <c r="A22" s="47"/>
      <c r="B22" s="87"/>
    </row>
    <row r="23" spans="1:2" ht="18.75" customHeight="1" x14ac:dyDescent="0.2">
      <c r="A23" s="47"/>
      <c r="B23" s="87"/>
    </row>
    <row r="24" spans="1:2" ht="18.75" customHeight="1" x14ac:dyDescent="0.2">
      <c r="A24" s="47"/>
      <c r="B24" s="87"/>
    </row>
    <row r="25" spans="1:2" ht="18.75" customHeight="1" x14ac:dyDescent="0.2">
      <c r="A25" s="47"/>
      <c r="B25" s="87"/>
    </row>
    <row r="26" spans="1:2" ht="18.75" customHeight="1" x14ac:dyDescent="0.2">
      <c r="A26" s="47"/>
      <c r="B26" s="87"/>
    </row>
    <row r="27" spans="1:2" ht="18.75" customHeight="1" x14ac:dyDescent="0.2">
      <c r="A27" s="47"/>
      <c r="B27" s="87"/>
    </row>
    <row r="28" spans="1:2" ht="18.75" customHeight="1" x14ac:dyDescent="0.2">
      <c r="A28" s="47"/>
      <c r="B28" s="87"/>
    </row>
    <row r="29" spans="1:2" ht="18.75" customHeight="1" x14ac:dyDescent="0.2">
      <c r="A29" s="47"/>
      <c r="B29" s="87"/>
    </row>
    <row r="30" spans="1:2" ht="18.75" customHeight="1" x14ac:dyDescent="0.2">
      <c r="A30" s="47"/>
      <c r="B30" s="87"/>
    </row>
    <row r="31" spans="1:2" ht="18.75" customHeight="1" x14ac:dyDescent="0.2">
      <c r="A31" s="47"/>
      <c r="B31" s="87"/>
    </row>
    <row r="32" spans="1:2" ht="18.75" customHeight="1" x14ac:dyDescent="0.2">
      <c r="A32" s="47"/>
      <c r="B32" s="87"/>
    </row>
    <row r="33" spans="1:2" ht="18.75" customHeight="1" x14ac:dyDescent="0.2">
      <c r="A33" s="47"/>
      <c r="B33" s="87"/>
    </row>
  </sheetData>
  <phoneticPr fontId="0" type="noConversion"/>
  <printOptions horizontalCentered="1" verticalCentered="1" gridLines="1" gridLinesSet="0"/>
  <pageMargins left="0.75" right="0.75" top="1" bottom="1" header="0.5" footer="0.5"/>
  <pageSetup scale="82" orientation="portrait" horizontalDpi="200" verticalDpi="200" r:id="rId1"/>
  <headerFooter alignWithMargins="0">
    <oddHeader>&amp;A</oddHeader>
    <oddFooter>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zoomScaleNormal="75" zoomScaleSheetLayoutView="100" workbookViewId="0"/>
  </sheetViews>
  <sheetFormatPr defaultRowHeight="18.75" customHeight="1" x14ac:dyDescent="0.2"/>
  <cols>
    <col min="1" max="1" width="68.42578125" style="5" customWidth="1"/>
    <col min="2" max="2" width="13.28515625" style="31" customWidth="1"/>
    <col min="3" max="16384" width="9.140625" style="5"/>
  </cols>
  <sheetData>
    <row r="1" spans="1:2" ht="18.75" customHeight="1" x14ac:dyDescent="0.25">
      <c r="A1" s="199" t="s">
        <v>224</v>
      </c>
      <c r="B1" s="27"/>
    </row>
    <row r="2" spans="1:2" s="162" customFormat="1" ht="18.75" customHeight="1" x14ac:dyDescent="0.25">
      <c r="A2" s="1" t="s">
        <v>56</v>
      </c>
      <c r="B2" s="3" t="s">
        <v>78</v>
      </c>
    </row>
    <row r="3" spans="1:2" s="162" customFormat="1" ht="18.75" customHeight="1" x14ac:dyDescent="0.25">
      <c r="A3" s="1"/>
      <c r="B3" s="3" t="s">
        <v>60</v>
      </c>
    </row>
    <row r="4" spans="1:2" ht="18.75" customHeight="1" x14ac:dyDescent="0.2">
      <c r="A4" s="26"/>
      <c r="B4" s="27"/>
    </row>
    <row r="5" spans="1:2" ht="18.75" customHeight="1" x14ac:dyDescent="0.2">
      <c r="A5" s="26" t="s">
        <v>391</v>
      </c>
      <c r="B5" s="27">
        <v>200</v>
      </c>
    </row>
    <row r="6" spans="1:2" ht="18.75" customHeight="1" x14ac:dyDescent="0.2">
      <c r="A6" s="26" t="s">
        <v>392</v>
      </c>
      <c r="B6" s="163">
        <v>200</v>
      </c>
    </row>
    <row r="7" spans="1:2" ht="18.75" customHeight="1" x14ac:dyDescent="0.2">
      <c r="A7" s="26" t="s">
        <v>393</v>
      </c>
      <c r="B7" s="163">
        <v>100</v>
      </c>
    </row>
    <row r="8" spans="1:2" ht="18.75" customHeight="1" x14ac:dyDescent="0.2">
      <c r="A8" s="26" t="s">
        <v>394</v>
      </c>
      <c r="B8" s="163">
        <v>1000</v>
      </c>
    </row>
    <row r="9" spans="1:2" ht="18.75" customHeight="1" x14ac:dyDescent="0.2">
      <c r="A9" s="26" t="s">
        <v>395</v>
      </c>
      <c r="B9" s="163">
        <v>300</v>
      </c>
    </row>
    <row r="10" spans="1:2" ht="18.75" customHeight="1" x14ac:dyDescent="0.2">
      <c r="A10" s="26" t="s">
        <v>396</v>
      </c>
      <c r="B10" s="27">
        <v>200</v>
      </c>
    </row>
    <row r="11" spans="1:2" ht="18.75" customHeight="1" x14ac:dyDescent="0.2">
      <c r="A11" s="26" t="s">
        <v>397</v>
      </c>
      <c r="B11" s="27">
        <v>300</v>
      </c>
    </row>
    <row r="12" spans="1:2" ht="18.75" customHeight="1" x14ac:dyDescent="0.2">
      <c r="A12" s="26" t="s">
        <v>398</v>
      </c>
      <c r="B12" s="27">
        <v>50</v>
      </c>
    </row>
    <row r="13" spans="1:2" ht="18.75" customHeight="1" x14ac:dyDescent="0.2">
      <c r="A13" s="26" t="s">
        <v>399</v>
      </c>
      <c r="B13" s="27">
        <v>800</v>
      </c>
    </row>
    <row r="14" spans="1:2" ht="18.75" customHeight="1" x14ac:dyDescent="0.2">
      <c r="A14" s="26" t="s">
        <v>400</v>
      </c>
      <c r="B14" s="27">
        <v>2500</v>
      </c>
    </row>
    <row r="15" spans="1:2" ht="18.75" customHeight="1" x14ac:dyDescent="0.2">
      <c r="A15" s="26" t="s">
        <v>401</v>
      </c>
      <c r="B15" s="27">
        <v>3500</v>
      </c>
    </row>
    <row r="16" spans="1:2" ht="18.75" customHeight="1" x14ac:dyDescent="0.2">
      <c r="A16" s="26" t="s">
        <v>402</v>
      </c>
      <c r="B16" s="27">
        <v>100</v>
      </c>
    </row>
    <row r="17" spans="1:2" ht="18.75" customHeight="1" x14ac:dyDescent="0.2">
      <c r="A17" s="26" t="s">
        <v>403</v>
      </c>
      <c r="B17" s="27">
        <v>250</v>
      </c>
    </row>
    <row r="18" spans="1:2" ht="18.75" customHeight="1" x14ac:dyDescent="0.2">
      <c r="A18" s="26"/>
      <c r="B18" s="27"/>
    </row>
    <row r="19" spans="1:2" ht="18.75" customHeight="1" x14ac:dyDescent="0.2">
      <c r="A19" s="26"/>
      <c r="B19" s="27"/>
    </row>
    <row r="20" spans="1:2" ht="18.75" customHeight="1" x14ac:dyDescent="0.2">
      <c r="A20" s="26"/>
      <c r="B20" s="27"/>
    </row>
    <row r="21" spans="1:2" s="162" customFormat="1" ht="18.75" customHeight="1" x14ac:dyDescent="0.25">
      <c r="A21" s="29" t="s">
        <v>78</v>
      </c>
      <c r="B21" s="30">
        <f>SUM(B5:B20)</f>
        <v>9500</v>
      </c>
    </row>
    <row r="22" spans="1:2" ht="18.75" customHeight="1" x14ac:dyDescent="0.2">
      <c r="A22" s="26"/>
      <c r="B22" s="27"/>
    </row>
    <row r="23" spans="1:2" ht="18.75" customHeight="1" x14ac:dyDescent="0.2">
      <c r="A23" s="26"/>
      <c r="B23" s="27"/>
    </row>
    <row r="24" spans="1:2" ht="18.75" customHeight="1" x14ac:dyDescent="0.2">
      <c r="A24" s="26"/>
      <c r="B24" s="27"/>
    </row>
    <row r="25" spans="1:2" ht="18.75" customHeight="1" x14ac:dyDescent="0.2">
      <c r="A25" s="26"/>
      <c r="B25" s="27"/>
    </row>
    <row r="26" spans="1:2" ht="18.75" customHeight="1" x14ac:dyDescent="0.2">
      <c r="A26" s="26"/>
      <c r="B26" s="27"/>
    </row>
    <row r="27" spans="1:2" ht="18.75" customHeight="1" x14ac:dyDescent="0.2">
      <c r="A27" s="26"/>
      <c r="B27" s="27"/>
    </row>
    <row r="28" spans="1:2" ht="18.75" customHeight="1" x14ac:dyDescent="0.2">
      <c r="A28" s="26"/>
      <c r="B28" s="27"/>
    </row>
    <row r="29" spans="1:2" ht="18.75" customHeight="1" x14ac:dyDescent="0.2">
      <c r="A29" s="26"/>
      <c r="B29" s="27"/>
    </row>
    <row r="30" spans="1:2" ht="18.75" customHeight="1" x14ac:dyDescent="0.2">
      <c r="A30" s="26"/>
      <c r="B30" s="27"/>
    </row>
    <row r="31" spans="1:2" ht="18.75" customHeight="1" x14ac:dyDescent="0.2">
      <c r="A31" s="26"/>
      <c r="B31" s="27"/>
    </row>
    <row r="32" spans="1:2" ht="18.75" customHeight="1" x14ac:dyDescent="0.2">
      <c r="A32" s="26"/>
      <c r="B32" s="27"/>
    </row>
  </sheetData>
  <phoneticPr fontId="0" type="noConversion"/>
  <printOptions horizontalCentered="1" verticalCentered="1" gridLines="1" gridLinesSet="0"/>
  <pageMargins left="0.4" right="0.36" top="1" bottom="1" header="0.5" footer="0.5"/>
  <pageSetup scale="89" orientation="portrait" horizontalDpi="300" verticalDpi="300" r:id="rId1"/>
  <headerFooter alignWithMargins="0">
    <oddHeader>&amp;C19 EMS Supplies</oddHeader>
    <oddFooter>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zoomScaleNormal="75" workbookViewId="0"/>
  </sheetViews>
  <sheetFormatPr defaultRowHeight="18.75" customHeight="1" x14ac:dyDescent="0.2"/>
  <cols>
    <col min="1" max="1" width="41.28515625" style="66" customWidth="1"/>
    <col min="2" max="2" width="12.85546875" style="74" bestFit="1" customWidth="1"/>
    <col min="3" max="3" width="13.5703125" style="75" bestFit="1" customWidth="1"/>
    <col min="4" max="16384" width="9.140625" style="66"/>
  </cols>
  <sheetData>
    <row r="1" spans="1:3" ht="18.75" customHeight="1" x14ac:dyDescent="0.25">
      <c r="A1" s="118" t="s">
        <v>225</v>
      </c>
      <c r="B1" s="64"/>
      <c r="C1" s="48"/>
    </row>
    <row r="2" spans="1:3" s="78" customFormat="1" ht="18.75" customHeight="1" x14ac:dyDescent="0.25">
      <c r="A2" s="38"/>
      <c r="B2" s="39"/>
      <c r="C2" s="40"/>
    </row>
    <row r="3" spans="1:3" s="78" customFormat="1" ht="18.75" customHeight="1" x14ac:dyDescent="0.25">
      <c r="A3"/>
      <c r="B3" s="41">
        <v>2001</v>
      </c>
      <c r="C3" s="41">
        <v>2002</v>
      </c>
    </row>
    <row r="4" spans="1:3" ht="18.75" customHeight="1" x14ac:dyDescent="0.25">
      <c r="A4" s="40"/>
      <c r="B4" s="41"/>
      <c r="C4" s="41"/>
    </row>
    <row r="5" spans="1:3" ht="18.75" customHeight="1" x14ac:dyDescent="0.2">
      <c r="A5" s="47" t="s">
        <v>82</v>
      </c>
      <c r="B5" s="48">
        <v>213.45</v>
      </c>
      <c r="C5" s="48">
        <v>270.89999999999998</v>
      </c>
    </row>
    <row r="6" spans="1:3" ht="18.75" customHeight="1" x14ac:dyDescent="0.2">
      <c r="A6" s="47" t="s">
        <v>83</v>
      </c>
      <c r="B6" s="84">
        <v>274.83999999999997</v>
      </c>
      <c r="C6" s="48">
        <v>270.89999999999998</v>
      </c>
    </row>
    <row r="7" spans="1:3" ht="18.75" customHeight="1" x14ac:dyDescent="0.2">
      <c r="A7" s="47" t="s">
        <v>84</v>
      </c>
      <c r="B7" s="84">
        <v>247.17</v>
      </c>
      <c r="C7" s="48">
        <v>270.89999999999998</v>
      </c>
    </row>
    <row r="8" spans="1:3" ht="18.75" customHeight="1" x14ac:dyDescent="0.2">
      <c r="A8" s="47" t="s">
        <v>85</v>
      </c>
      <c r="B8" s="84">
        <v>558.87</v>
      </c>
      <c r="C8" s="48">
        <v>270.89999999999998</v>
      </c>
    </row>
    <row r="9" spans="1:3" ht="18.75" customHeight="1" x14ac:dyDescent="0.2">
      <c r="A9" s="47" t="s">
        <v>86</v>
      </c>
      <c r="B9" s="84">
        <v>258.27999999999997</v>
      </c>
      <c r="C9" s="48">
        <v>270.89999999999998</v>
      </c>
    </row>
    <row r="10" spans="1:3" ht="18.75" customHeight="1" x14ac:dyDescent="0.2">
      <c r="A10" s="47" t="s">
        <v>87</v>
      </c>
      <c r="B10" s="84">
        <v>178.43</v>
      </c>
      <c r="C10" s="48">
        <v>270.89999999999998</v>
      </c>
    </row>
    <row r="11" spans="1:3" ht="18.75" customHeight="1" x14ac:dyDescent="0.2">
      <c r="A11" s="47" t="s">
        <v>88</v>
      </c>
      <c r="B11" s="84">
        <v>277.43</v>
      </c>
      <c r="C11" s="48">
        <v>270.89999999999998</v>
      </c>
    </row>
    <row r="12" spans="1:3" ht="18.75" customHeight="1" x14ac:dyDescent="0.2">
      <c r="A12" s="47" t="s">
        <v>89</v>
      </c>
      <c r="B12" s="84">
        <v>158.68</v>
      </c>
      <c r="C12" s="48">
        <v>270.89999999999998</v>
      </c>
    </row>
    <row r="13" spans="1:3" ht="18.75" customHeight="1" x14ac:dyDescent="0.2">
      <c r="A13" s="47" t="s">
        <v>90</v>
      </c>
      <c r="B13" s="84">
        <v>270.89999999999998</v>
      </c>
      <c r="C13" s="48">
        <v>270.89999999999998</v>
      </c>
    </row>
    <row r="14" spans="1:3" ht="18.75" customHeight="1" x14ac:dyDescent="0.2">
      <c r="A14" s="47" t="s">
        <v>91</v>
      </c>
      <c r="B14" s="84">
        <v>270.89999999999998</v>
      </c>
      <c r="C14" s="48">
        <v>270.89999999999998</v>
      </c>
    </row>
    <row r="15" spans="1:3" ht="18.75" customHeight="1" x14ac:dyDescent="0.2">
      <c r="A15" s="47" t="s">
        <v>92</v>
      </c>
      <c r="B15" s="84">
        <v>270.89999999999998</v>
      </c>
      <c r="C15" s="48">
        <v>270.89999999999998</v>
      </c>
    </row>
    <row r="16" spans="1:3" ht="18.75" customHeight="1" x14ac:dyDescent="0.2">
      <c r="A16" s="47" t="s">
        <v>93</v>
      </c>
      <c r="B16" s="84">
        <v>270.89999999999998</v>
      </c>
      <c r="C16" s="48">
        <v>270.89999999999998</v>
      </c>
    </row>
    <row r="17" spans="1:3" ht="18.75" customHeight="1" x14ac:dyDescent="0.2">
      <c r="A17" s="47"/>
      <c r="B17" s="84"/>
      <c r="C17" s="48"/>
    </row>
    <row r="18" spans="1:3" ht="18.75" customHeight="1" x14ac:dyDescent="0.2">
      <c r="A18" s="47"/>
      <c r="B18" s="84"/>
      <c r="C18" s="48"/>
    </row>
    <row r="19" spans="1:3" ht="18.75" customHeight="1" x14ac:dyDescent="0.2">
      <c r="A19" s="47"/>
      <c r="B19" s="84"/>
      <c r="C19" s="48"/>
    </row>
    <row r="20" spans="1:3" ht="18.75" customHeight="1" x14ac:dyDescent="0.2">
      <c r="A20" s="47"/>
      <c r="B20" s="84"/>
      <c r="C20" s="84"/>
    </row>
    <row r="21" spans="1:3" ht="18.75" customHeight="1" x14ac:dyDescent="0.2">
      <c r="A21" s="47" t="s">
        <v>311</v>
      </c>
      <c r="B21" s="84">
        <f>SUM(B5:B20)</f>
        <v>3250.7500000000005</v>
      </c>
      <c r="C21" s="84">
        <f>SUM(C5:C20)</f>
        <v>3250.8000000000006</v>
      </c>
    </row>
    <row r="22" spans="1:3" ht="18.75" customHeight="1" x14ac:dyDescent="0.2">
      <c r="A22" s="91" t="s">
        <v>525</v>
      </c>
      <c r="B22" s="237"/>
      <c r="C22" s="237">
        <v>975.24</v>
      </c>
    </row>
    <row r="23" spans="1:3" ht="18.75" customHeight="1" x14ac:dyDescent="0.25">
      <c r="A23" s="77" t="s">
        <v>78</v>
      </c>
      <c r="B23" s="84"/>
      <c r="C23" s="84">
        <f>SUM(C21:C22)</f>
        <v>4226.0400000000009</v>
      </c>
    </row>
    <row r="24" spans="1:3" ht="18.75" customHeight="1" x14ac:dyDescent="0.2">
      <c r="A24" s="47"/>
      <c r="B24" s="48"/>
      <c r="C24" s="48"/>
    </row>
    <row r="25" spans="1:3" ht="18.75" customHeight="1" x14ac:dyDescent="0.2">
      <c r="A25" s="47"/>
      <c r="B25" s="48"/>
      <c r="C25" s="48"/>
    </row>
    <row r="26" spans="1:3" ht="18.75" customHeight="1" x14ac:dyDescent="0.2">
      <c r="A26" s="47"/>
      <c r="B26" s="48"/>
      <c r="C26" s="48"/>
    </row>
    <row r="27" spans="1:3" ht="18.75" customHeight="1" x14ac:dyDescent="0.2">
      <c r="A27" s="47"/>
      <c r="B27" s="48"/>
      <c r="C27" s="48"/>
    </row>
    <row r="28" spans="1:3" ht="18.75" customHeight="1" x14ac:dyDescent="0.2">
      <c r="A28" s="47"/>
      <c r="B28" s="48"/>
      <c r="C28" s="48"/>
    </row>
    <row r="29" spans="1:3" ht="18.75" customHeight="1" x14ac:dyDescent="0.2">
      <c r="A29" s="47"/>
      <c r="B29" s="48"/>
      <c r="C29" s="48"/>
    </row>
    <row r="30" spans="1:3" ht="18.75" customHeight="1" x14ac:dyDescent="0.2">
      <c r="A30" s="47"/>
      <c r="B30" s="48"/>
      <c r="C30" s="48"/>
    </row>
    <row r="31" spans="1:3" ht="18.75" customHeight="1" x14ac:dyDescent="0.2">
      <c r="A31" s="47"/>
      <c r="B31" s="48"/>
      <c r="C31" s="48"/>
    </row>
    <row r="32" spans="1:3" ht="18.75" customHeight="1" x14ac:dyDescent="0.2">
      <c r="A32" s="47"/>
      <c r="B32" s="48"/>
      <c r="C32" s="48"/>
    </row>
    <row r="33" spans="1:3" ht="18.75" customHeight="1" x14ac:dyDescent="0.2">
      <c r="A33" s="47"/>
      <c r="B33" s="48"/>
      <c r="C33" s="48"/>
    </row>
    <row r="34" spans="1:3" ht="18.75" customHeight="1" x14ac:dyDescent="0.2">
      <c r="A34" s="47"/>
      <c r="B34" s="48"/>
      <c r="C34" s="48"/>
    </row>
    <row r="35" spans="1:3" ht="18.75" customHeight="1" x14ac:dyDescent="0.2">
      <c r="A35" s="47"/>
      <c r="B35" s="48"/>
      <c r="C35" s="48"/>
    </row>
    <row r="36" spans="1:3" ht="18.75" customHeight="1" x14ac:dyDescent="0.2">
      <c r="B36" s="66"/>
      <c r="C36" s="66"/>
    </row>
    <row r="37" spans="1:3" ht="18.75" customHeight="1" x14ac:dyDescent="0.2">
      <c r="B37" s="66"/>
      <c r="C37" s="66"/>
    </row>
    <row r="38" spans="1:3" ht="18.75" customHeight="1" x14ac:dyDescent="0.2">
      <c r="B38" s="66"/>
      <c r="C38" s="66"/>
    </row>
    <row r="39" spans="1:3" ht="18.75" customHeight="1" x14ac:dyDescent="0.2">
      <c r="B39" s="66"/>
      <c r="C39" s="66"/>
    </row>
    <row r="40" spans="1:3" ht="18.75" customHeight="1" x14ac:dyDescent="0.2">
      <c r="B40" s="66"/>
      <c r="C40" s="66"/>
    </row>
    <row r="41" spans="1:3" ht="18.75" customHeight="1" x14ac:dyDescent="0.2">
      <c r="B41" s="66"/>
      <c r="C41" s="66"/>
    </row>
    <row r="42" spans="1:3" ht="18.75" customHeight="1" x14ac:dyDescent="0.2">
      <c r="B42" s="66"/>
      <c r="C42" s="66"/>
    </row>
    <row r="43" spans="1:3" ht="18.75" customHeight="1" x14ac:dyDescent="0.2">
      <c r="B43" s="66"/>
      <c r="C43" s="66"/>
    </row>
    <row r="44" spans="1:3" ht="18.75" customHeight="1" x14ac:dyDescent="0.2">
      <c r="B44" s="66"/>
      <c r="C44" s="66"/>
    </row>
    <row r="45" spans="1:3" ht="18.75" customHeight="1" x14ac:dyDescent="0.2">
      <c r="B45" s="66"/>
      <c r="C45" s="66"/>
    </row>
    <row r="46" spans="1:3" ht="18.75" customHeight="1" x14ac:dyDescent="0.2">
      <c r="B46" s="66"/>
      <c r="C46" s="66"/>
    </row>
    <row r="47" spans="1:3" ht="18.75" customHeight="1" x14ac:dyDescent="0.2">
      <c r="B47" s="66"/>
      <c r="C47" s="66"/>
    </row>
    <row r="48" spans="1:3" ht="18.75" customHeight="1" x14ac:dyDescent="0.2">
      <c r="B48" s="66"/>
      <c r="C48" s="66"/>
    </row>
    <row r="49" spans="2:3" ht="18.75" customHeight="1" x14ac:dyDescent="0.2">
      <c r="B49" s="66"/>
      <c r="C49" s="66"/>
    </row>
    <row r="50" spans="2:3" ht="18.75" customHeight="1" x14ac:dyDescent="0.2">
      <c r="B50" s="66"/>
      <c r="C50" s="66"/>
    </row>
    <row r="51" spans="2:3" ht="18.75" customHeight="1" x14ac:dyDescent="0.2">
      <c r="B51" s="66"/>
      <c r="C51" s="66"/>
    </row>
    <row r="52" spans="2:3" ht="18.75" customHeight="1" x14ac:dyDescent="0.2">
      <c r="B52" s="66"/>
      <c r="C52" s="66"/>
    </row>
    <row r="53" spans="2:3" ht="18.75" customHeight="1" x14ac:dyDescent="0.2">
      <c r="B53" s="66"/>
      <c r="C53" s="66"/>
    </row>
    <row r="54" spans="2:3" ht="18.75" customHeight="1" x14ac:dyDescent="0.2">
      <c r="B54" s="66"/>
      <c r="C54" s="66"/>
    </row>
    <row r="55" spans="2:3" ht="18.75" customHeight="1" x14ac:dyDescent="0.2">
      <c r="B55" s="66"/>
      <c r="C55" s="66"/>
    </row>
    <row r="56" spans="2:3" ht="18.75" customHeight="1" x14ac:dyDescent="0.2">
      <c r="B56" s="66"/>
      <c r="C56" s="66"/>
    </row>
    <row r="57" spans="2:3" ht="18.75" customHeight="1" x14ac:dyDescent="0.2">
      <c r="B57" s="66"/>
      <c r="C57" s="66"/>
    </row>
    <row r="58" spans="2:3" ht="18.75" customHeight="1" x14ac:dyDescent="0.2">
      <c r="B58" s="66"/>
      <c r="C58" s="66"/>
    </row>
    <row r="59" spans="2:3" ht="18.75" customHeight="1" x14ac:dyDescent="0.2">
      <c r="B59" s="66"/>
      <c r="C59" s="66"/>
    </row>
    <row r="60" spans="2:3" ht="18.75" customHeight="1" x14ac:dyDescent="0.2">
      <c r="B60" s="66"/>
      <c r="C60" s="66"/>
    </row>
    <row r="61" spans="2:3" ht="18.75" customHeight="1" x14ac:dyDescent="0.2">
      <c r="B61" s="66"/>
      <c r="C61" s="66"/>
    </row>
    <row r="62" spans="2:3" ht="18.75" customHeight="1" x14ac:dyDescent="0.2">
      <c r="B62" s="66"/>
      <c r="C62" s="66"/>
    </row>
    <row r="63" spans="2:3" ht="18.75" customHeight="1" x14ac:dyDescent="0.2">
      <c r="B63" s="66"/>
      <c r="C63" s="66"/>
    </row>
    <row r="64" spans="2:3" ht="18.75" customHeight="1" x14ac:dyDescent="0.2">
      <c r="B64" s="66"/>
      <c r="C64" s="66"/>
    </row>
    <row r="65" spans="2:3" ht="18.75" customHeight="1" x14ac:dyDescent="0.2">
      <c r="B65" s="66"/>
      <c r="C65" s="66"/>
    </row>
    <row r="66" spans="2:3" ht="18.75" customHeight="1" x14ac:dyDescent="0.2">
      <c r="B66" s="66"/>
      <c r="C66" s="66"/>
    </row>
    <row r="67" spans="2:3" ht="18.75" customHeight="1" x14ac:dyDescent="0.2">
      <c r="B67" s="66"/>
      <c r="C67" s="66"/>
    </row>
    <row r="68" spans="2:3" ht="18.75" customHeight="1" x14ac:dyDescent="0.2">
      <c r="B68" s="66"/>
      <c r="C68" s="66"/>
    </row>
    <row r="69" spans="2:3" ht="18.75" customHeight="1" x14ac:dyDescent="0.2">
      <c r="B69" s="66"/>
      <c r="C69" s="66"/>
    </row>
    <row r="70" spans="2:3" ht="18.75" customHeight="1" x14ac:dyDescent="0.2">
      <c r="B70" s="66"/>
      <c r="C70" s="66"/>
    </row>
  </sheetData>
  <phoneticPr fontId="0" type="noConversion"/>
  <printOptions horizontalCentered="1" verticalCentered="1" gridLines="1" gridLinesSet="0"/>
  <pageMargins left="0.5" right="0.5" top="1" bottom="1" header="0.5" footer="0.5"/>
  <pageSetup orientation="portrait" horizontalDpi="300" verticalDpi="300" r:id="rId1"/>
  <headerFooter alignWithMargins="0">
    <oddHeader>&amp;C20 Office Supplies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zoomScaleNormal="75" zoomScaleSheetLayoutView="100" workbookViewId="0">
      <selection sqref="A1:B1"/>
    </sheetView>
  </sheetViews>
  <sheetFormatPr defaultRowHeight="18.75" customHeight="1" x14ac:dyDescent="0.2"/>
  <cols>
    <col min="1" max="1" width="14.85546875" style="66" customWidth="1"/>
    <col min="2" max="2" width="12.140625" style="66" customWidth="1"/>
    <col min="3" max="3" width="12.85546875" style="112" bestFit="1" customWidth="1"/>
    <col min="4" max="4" width="14.140625" style="75" bestFit="1" customWidth="1"/>
    <col min="5" max="5" width="11.28515625" style="66" bestFit="1" customWidth="1"/>
    <col min="6" max="16384" width="9.140625" style="66"/>
  </cols>
  <sheetData>
    <row r="1" spans="1:6" ht="18.75" customHeight="1" x14ac:dyDescent="0.25">
      <c r="A1" s="350" t="s">
        <v>429</v>
      </c>
      <c r="B1" s="351"/>
      <c r="C1" s="170"/>
      <c r="D1" s="72"/>
      <c r="E1" s="70"/>
    </row>
    <row r="2" spans="1:6" customFormat="1" ht="15.75" x14ac:dyDescent="0.25">
      <c r="A2" s="78" t="s">
        <v>411</v>
      </c>
    </row>
    <row r="3" spans="1:6" s="172" customFormat="1" ht="12.75" x14ac:dyDescent="0.2">
      <c r="A3" s="171" t="s">
        <v>412</v>
      </c>
      <c r="B3" s="171" t="s">
        <v>413</v>
      </c>
      <c r="C3" s="171" t="s">
        <v>414</v>
      </c>
      <c r="D3" s="171" t="s">
        <v>415</v>
      </c>
      <c r="E3" s="171" t="s">
        <v>70</v>
      </c>
    </row>
    <row r="4" spans="1:6" customFormat="1" ht="12.75" x14ac:dyDescent="0.2">
      <c r="A4" s="129" t="s">
        <v>416</v>
      </c>
      <c r="B4" s="129">
        <v>12</v>
      </c>
      <c r="C4" s="129">
        <v>2</v>
      </c>
      <c r="D4" s="173">
        <v>60</v>
      </c>
      <c r="E4" s="173">
        <f>B4*C4*D4</f>
        <v>1440</v>
      </c>
    </row>
    <row r="5" spans="1:6" customFormat="1" ht="12.75" x14ac:dyDescent="0.2">
      <c r="A5" s="129" t="s">
        <v>417</v>
      </c>
      <c r="B5" s="129">
        <v>12</v>
      </c>
      <c r="C5" s="129">
        <v>2</v>
      </c>
      <c r="D5" s="173">
        <v>60</v>
      </c>
      <c r="E5" s="173">
        <f>B5*C5*D5</f>
        <v>1440</v>
      </c>
    </row>
    <row r="6" spans="1:6" customFormat="1" ht="12.75" x14ac:dyDescent="0.2">
      <c r="A6" s="129" t="s">
        <v>418</v>
      </c>
      <c r="B6" s="129">
        <v>12</v>
      </c>
      <c r="C6" s="129">
        <v>6</v>
      </c>
      <c r="D6" s="173">
        <v>12.5</v>
      </c>
      <c r="E6" s="173">
        <f>B6*C6*D6</f>
        <v>900</v>
      </c>
    </row>
    <row r="7" spans="1:6" customFormat="1" ht="12.75" x14ac:dyDescent="0.2">
      <c r="A7" s="129" t="s">
        <v>419</v>
      </c>
      <c r="B7" s="129">
        <v>12</v>
      </c>
      <c r="C7" s="129">
        <v>2</v>
      </c>
      <c r="D7" s="173">
        <v>30</v>
      </c>
      <c r="E7" s="173">
        <f>B7*C7*D7</f>
        <v>720</v>
      </c>
    </row>
    <row r="8" spans="1:6" customFormat="1" ht="12.75" x14ac:dyDescent="0.2">
      <c r="A8" s="129" t="s">
        <v>420</v>
      </c>
      <c r="B8" s="129">
        <v>12</v>
      </c>
      <c r="C8" s="129">
        <v>4</v>
      </c>
      <c r="D8" s="173">
        <v>20</v>
      </c>
      <c r="E8" s="173">
        <f>B8*C8*D8</f>
        <v>960</v>
      </c>
    </row>
    <row r="9" spans="1:6" customFormat="1" ht="12.75" x14ac:dyDescent="0.2">
      <c r="E9" s="129"/>
    </row>
    <row r="10" spans="1:6" customFormat="1" ht="12.75" x14ac:dyDescent="0.2">
      <c r="E10" s="174">
        <f>SUM(E4:E9)</f>
        <v>5460</v>
      </c>
      <c r="F10" s="166"/>
    </row>
    <row r="11" spans="1:6" customFormat="1" ht="12.75" x14ac:dyDescent="0.2"/>
    <row r="12" spans="1:6" customFormat="1" ht="15.75" x14ac:dyDescent="0.25">
      <c r="A12" s="78" t="s">
        <v>421</v>
      </c>
    </row>
    <row r="13" spans="1:6" s="123" customFormat="1" ht="12.75" x14ac:dyDescent="0.2">
      <c r="A13" s="171" t="s">
        <v>412</v>
      </c>
      <c r="B13" s="171" t="s">
        <v>413</v>
      </c>
      <c r="C13" s="171" t="s">
        <v>414</v>
      </c>
      <c r="D13" s="171" t="s">
        <v>415</v>
      </c>
      <c r="E13" s="171" t="s">
        <v>70</v>
      </c>
    </row>
    <row r="14" spans="1:6" customFormat="1" ht="12.75" x14ac:dyDescent="0.2">
      <c r="A14" s="129" t="s">
        <v>416</v>
      </c>
      <c r="B14" s="129">
        <v>10</v>
      </c>
      <c r="C14" s="129">
        <v>1</v>
      </c>
      <c r="D14" s="173">
        <v>60</v>
      </c>
      <c r="E14" s="173">
        <f>B14*C14*D14</f>
        <v>600</v>
      </c>
    </row>
    <row r="15" spans="1:6" customFormat="1" ht="12.75" x14ac:dyDescent="0.2">
      <c r="A15" s="129" t="s">
        <v>417</v>
      </c>
      <c r="B15" s="129">
        <v>10</v>
      </c>
      <c r="C15" s="129">
        <v>1</v>
      </c>
      <c r="D15" s="173">
        <v>60</v>
      </c>
      <c r="E15" s="173">
        <f>B15*C15*D15</f>
        <v>600</v>
      </c>
    </row>
    <row r="16" spans="1:6" customFormat="1" ht="12.75" x14ac:dyDescent="0.2">
      <c r="A16" s="129" t="s">
        <v>418</v>
      </c>
      <c r="B16" s="129">
        <v>10</v>
      </c>
      <c r="C16" s="129">
        <v>2</v>
      </c>
      <c r="D16" s="173">
        <v>12.5</v>
      </c>
      <c r="E16" s="173">
        <f>B16*C16*D16</f>
        <v>250</v>
      </c>
    </row>
    <row r="17" spans="1:6" customFormat="1" ht="12.75" x14ac:dyDescent="0.2">
      <c r="A17" s="129" t="s">
        <v>419</v>
      </c>
      <c r="B17" s="129">
        <v>10</v>
      </c>
      <c r="C17" s="129">
        <v>3</v>
      </c>
      <c r="D17" s="173">
        <v>30</v>
      </c>
      <c r="E17" s="173">
        <f>B17*C17*D17</f>
        <v>900</v>
      </c>
    </row>
    <row r="18" spans="1:6" customFormat="1" ht="12.75" x14ac:dyDescent="0.2">
      <c r="A18" s="129" t="s">
        <v>420</v>
      </c>
      <c r="B18" s="129">
        <v>10</v>
      </c>
      <c r="C18" s="129">
        <v>2</v>
      </c>
      <c r="D18" s="173">
        <v>20</v>
      </c>
      <c r="E18" s="173">
        <f>B18*C18*D18</f>
        <v>400</v>
      </c>
    </row>
    <row r="19" spans="1:6" customFormat="1" ht="12.75" x14ac:dyDescent="0.2">
      <c r="E19" s="129"/>
    </row>
    <row r="20" spans="1:6" customFormat="1" ht="12.75" x14ac:dyDescent="0.2">
      <c r="E20" s="174">
        <f>SUM(E14:E19)</f>
        <v>2750</v>
      </c>
      <c r="F20" s="166"/>
    </row>
    <row r="21" spans="1:6" customFormat="1" ht="12.75" x14ac:dyDescent="0.2"/>
    <row r="22" spans="1:6" customFormat="1" ht="15.75" x14ac:dyDescent="0.25">
      <c r="A22" s="78" t="s">
        <v>422</v>
      </c>
    </row>
    <row r="23" spans="1:6" s="123" customFormat="1" ht="12.75" x14ac:dyDescent="0.2">
      <c r="A23" s="171" t="s">
        <v>412</v>
      </c>
      <c r="B23" s="171" t="s">
        <v>413</v>
      </c>
      <c r="C23" s="171" t="s">
        <v>414</v>
      </c>
      <c r="D23" s="171" t="s">
        <v>415</v>
      </c>
      <c r="E23" s="171" t="s">
        <v>70</v>
      </c>
    </row>
    <row r="24" spans="1:6" customFormat="1" ht="12.75" x14ac:dyDescent="0.2">
      <c r="A24" s="129" t="s">
        <v>418</v>
      </c>
      <c r="B24" s="129">
        <v>10</v>
      </c>
      <c r="C24" s="129">
        <v>4</v>
      </c>
      <c r="D24" s="173">
        <v>12.5</v>
      </c>
      <c r="E24" s="173">
        <f>B24*C24*D24</f>
        <v>500</v>
      </c>
    </row>
    <row r="25" spans="1:6" customFormat="1" ht="12.75" x14ac:dyDescent="0.2">
      <c r="A25" s="129" t="s">
        <v>419</v>
      </c>
      <c r="B25" s="129">
        <v>10</v>
      </c>
      <c r="C25" s="129">
        <v>2</v>
      </c>
      <c r="D25" s="173">
        <v>30</v>
      </c>
      <c r="E25" s="173">
        <f>B25*C25*D25</f>
        <v>600</v>
      </c>
    </row>
    <row r="26" spans="1:6" customFormat="1" ht="12.75" x14ac:dyDescent="0.2">
      <c r="A26" s="129" t="s">
        <v>420</v>
      </c>
      <c r="B26" s="129">
        <v>10</v>
      </c>
      <c r="C26" s="129">
        <v>4</v>
      </c>
      <c r="D26" s="173">
        <v>20</v>
      </c>
      <c r="E26" s="173">
        <f>B26*C26*D26</f>
        <v>800</v>
      </c>
    </row>
    <row r="27" spans="1:6" customFormat="1" ht="12.75" x14ac:dyDescent="0.2">
      <c r="E27" s="129"/>
    </row>
    <row r="28" spans="1:6" customFormat="1" ht="12.75" x14ac:dyDescent="0.2">
      <c r="E28" s="174">
        <f>SUM(E21:E27)</f>
        <v>1900</v>
      </c>
      <c r="F28" s="166"/>
    </row>
    <row r="29" spans="1:6" customFormat="1" ht="12.75" x14ac:dyDescent="0.2"/>
    <row r="30" spans="1:6" customFormat="1" ht="15.75" x14ac:dyDescent="0.25">
      <c r="A30" s="78" t="s">
        <v>423</v>
      </c>
    </row>
    <row r="31" spans="1:6" s="123" customFormat="1" ht="12.75" x14ac:dyDescent="0.2">
      <c r="A31" s="171" t="s">
        <v>412</v>
      </c>
      <c r="B31" s="171" t="s">
        <v>413</v>
      </c>
      <c r="C31" s="171" t="s">
        <v>414</v>
      </c>
      <c r="D31" s="171" t="s">
        <v>415</v>
      </c>
      <c r="E31" s="171" t="s">
        <v>70</v>
      </c>
    </row>
    <row r="32" spans="1:6" customFormat="1" ht="12.75" x14ac:dyDescent="0.2">
      <c r="A32" s="129" t="s">
        <v>416</v>
      </c>
      <c r="B32" s="129">
        <v>5</v>
      </c>
      <c r="C32" s="129">
        <v>1</v>
      </c>
      <c r="D32" s="173">
        <v>60</v>
      </c>
      <c r="E32" s="173">
        <f>B32*C32*D32</f>
        <v>300</v>
      </c>
    </row>
    <row r="33" spans="1:6" customFormat="1" ht="12.75" x14ac:dyDescent="0.2">
      <c r="A33" s="129" t="s">
        <v>417</v>
      </c>
      <c r="B33" s="129">
        <v>5</v>
      </c>
      <c r="C33" s="129">
        <v>1</v>
      </c>
      <c r="D33" s="173">
        <v>60</v>
      </c>
      <c r="E33" s="173">
        <f>B33*C33*D33</f>
        <v>300</v>
      </c>
    </row>
    <row r="34" spans="1:6" customFormat="1" ht="12.75" x14ac:dyDescent="0.2">
      <c r="A34" s="129" t="s">
        <v>419</v>
      </c>
      <c r="B34" s="129">
        <v>5</v>
      </c>
      <c r="C34" s="129">
        <v>4</v>
      </c>
      <c r="D34" s="167">
        <v>30</v>
      </c>
      <c r="E34" s="173">
        <f>B34*C34*D34</f>
        <v>600</v>
      </c>
    </row>
    <row r="35" spans="1:6" customFormat="1" ht="12.75" x14ac:dyDescent="0.2">
      <c r="E35" s="129"/>
    </row>
    <row r="36" spans="1:6" customFormat="1" ht="12.75" x14ac:dyDescent="0.2">
      <c r="E36" s="174">
        <f>SUM(E29:E35)</f>
        <v>1200</v>
      </c>
    </row>
    <row r="37" spans="1:6" customFormat="1" ht="12.75" x14ac:dyDescent="0.2"/>
    <row r="38" spans="1:6" customFormat="1" ht="15.75" x14ac:dyDescent="0.25">
      <c r="A38" s="78" t="s">
        <v>424</v>
      </c>
    </row>
    <row r="39" spans="1:6" s="123" customFormat="1" ht="12.75" x14ac:dyDescent="0.2">
      <c r="A39" s="171" t="s">
        <v>412</v>
      </c>
      <c r="B39" s="171" t="s">
        <v>413</v>
      </c>
      <c r="C39" s="171" t="s">
        <v>414</v>
      </c>
      <c r="D39" s="171" t="s">
        <v>415</v>
      </c>
      <c r="E39" s="171" t="s">
        <v>70</v>
      </c>
    </row>
    <row r="40" spans="1:6" customFormat="1" ht="12.75" x14ac:dyDescent="0.2">
      <c r="A40" s="129" t="s">
        <v>418</v>
      </c>
      <c r="B40" s="129">
        <v>2</v>
      </c>
      <c r="C40" s="129">
        <v>3</v>
      </c>
      <c r="D40" s="173">
        <v>12.5</v>
      </c>
      <c r="E40" s="173">
        <f>B40*C40*D40</f>
        <v>75</v>
      </c>
    </row>
    <row r="41" spans="1:6" customFormat="1" ht="12.75" x14ac:dyDescent="0.2">
      <c r="A41" s="129" t="s">
        <v>419</v>
      </c>
      <c r="B41" s="129">
        <v>2</v>
      </c>
      <c r="C41" s="129">
        <v>3</v>
      </c>
      <c r="D41" s="173">
        <v>30</v>
      </c>
      <c r="E41" s="173">
        <f>B41*C41*D41</f>
        <v>180</v>
      </c>
    </row>
    <row r="42" spans="1:6" customFormat="1" ht="12.75" x14ac:dyDescent="0.2">
      <c r="E42" s="129"/>
    </row>
    <row r="43" spans="1:6" customFormat="1" ht="12.75" x14ac:dyDescent="0.2">
      <c r="E43" s="174">
        <f>SUM(E40:E42)</f>
        <v>255</v>
      </c>
      <c r="F43" s="166"/>
    </row>
    <row r="44" spans="1:6" customFormat="1" ht="12.75" x14ac:dyDescent="0.2"/>
    <row r="45" spans="1:6" customFormat="1" ht="15.75" x14ac:dyDescent="0.25">
      <c r="A45" s="78" t="s">
        <v>425</v>
      </c>
    </row>
    <row r="46" spans="1:6" s="123" customFormat="1" ht="12.75" x14ac:dyDescent="0.2">
      <c r="A46" s="171" t="s">
        <v>412</v>
      </c>
      <c r="B46" s="171" t="s">
        <v>413</v>
      </c>
      <c r="C46" s="171" t="s">
        <v>414</v>
      </c>
      <c r="D46" s="171" t="s">
        <v>415</v>
      </c>
      <c r="E46" s="171" t="s">
        <v>70</v>
      </c>
    </row>
    <row r="47" spans="1:6" customFormat="1" ht="12.75" x14ac:dyDescent="0.2">
      <c r="A47" s="129" t="s">
        <v>426</v>
      </c>
      <c r="B47" s="129"/>
      <c r="C47" s="129">
        <v>20</v>
      </c>
      <c r="D47" s="173">
        <v>30</v>
      </c>
      <c r="E47" s="173">
        <f>C47*D47</f>
        <v>600</v>
      </c>
    </row>
    <row r="48" spans="1:6" customFormat="1" ht="12.75" x14ac:dyDescent="0.2">
      <c r="A48" s="129" t="s">
        <v>427</v>
      </c>
      <c r="B48" s="129"/>
      <c r="C48" s="129">
        <v>20</v>
      </c>
      <c r="D48" s="173">
        <v>35</v>
      </c>
      <c r="E48" s="173">
        <f>C48*D48</f>
        <v>700</v>
      </c>
    </row>
    <row r="49" spans="1:6" customFormat="1" ht="12.75" x14ac:dyDescent="0.2">
      <c r="A49" s="129" t="s">
        <v>428</v>
      </c>
      <c r="B49" s="129"/>
      <c r="C49" s="129">
        <v>75</v>
      </c>
      <c r="D49" s="173">
        <v>12.5</v>
      </c>
      <c r="E49" s="173">
        <f>C49*D49</f>
        <v>937.5</v>
      </c>
    </row>
    <row r="50" spans="1:6" customFormat="1" ht="12.75" x14ac:dyDescent="0.2">
      <c r="D50" s="168"/>
      <c r="E50" s="173"/>
    </row>
    <row r="51" spans="1:6" customFormat="1" ht="12.75" x14ac:dyDescent="0.2">
      <c r="D51" s="168"/>
      <c r="E51" s="173">
        <f>SUM(E47:E50)</f>
        <v>2237.5</v>
      </c>
      <c r="F51" s="166"/>
    </row>
    <row r="52" spans="1:6" customFormat="1" ht="12.75" x14ac:dyDescent="0.2"/>
    <row r="53" spans="1:6" customFormat="1" ht="12.75" x14ac:dyDescent="0.2"/>
    <row r="54" spans="1:6" customFormat="1" ht="12.75" x14ac:dyDescent="0.2">
      <c r="A54" s="123" t="s">
        <v>78</v>
      </c>
      <c r="E54" s="169">
        <f>SUM(F43,E51,E43,E28,E20,E10)</f>
        <v>12602.5</v>
      </c>
    </row>
    <row r="55" spans="1:6" ht="18.75" customHeight="1" x14ac:dyDescent="0.2">
      <c r="C55" s="66"/>
      <c r="D55" s="66"/>
    </row>
    <row r="56" spans="1:6" ht="18.75" customHeight="1" x14ac:dyDescent="0.2">
      <c r="C56" s="66"/>
      <c r="D56" s="66"/>
    </row>
    <row r="57" spans="1:6" ht="18.75" customHeight="1" x14ac:dyDescent="0.2">
      <c r="C57" s="66"/>
      <c r="D57" s="66"/>
    </row>
    <row r="58" spans="1:6" ht="18.75" customHeight="1" x14ac:dyDescent="0.2">
      <c r="C58" s="66"/>
      <c r="D58" s="66"/>
    </row>
    <row r="59" spans="1:6" ht="18.75" customHeight="1" x14ac:dyDescent="0.2">
      <c r="C59" s="66"/>
      <c r="D59" s="66"/>
    </row>
    <row r="60" spans="1:6" ht="18.75" customHeight="1" x14ac:dyDescent="0.2">
      <c r="C60" s="66"/>
      <c r="D60" s="66"/>
    </row>
    <row r="61" spans="1:6" ht="18.75" customHeight="1" x14ac:dyDescent="0.2">
      <c r="C61" s="66"/>
      <c r="D61" s="66"/>
    </row>
    <row r="62" spans="1:6" ht="18.75" customHeight="1" x14ac:dyDescent="0.2">
      <c r="C62" s="66"/>
      <c r="D62" s="66"/>
    </row>
    <row r="63" spans="1:6" ht="18.75" customHeight="1" x14ac:dyDescent="0.2">
      <c r="C63" s="66"/>
      <c r="D63" s="66"/>
    </row>
    <row r="64" spans="1:6" ht="18.75" customHeight="1" x14ac:dyDescent="0.2">
      <c r="C64" s="66"/>
      <c r="D64" s="66"/>
    </row>
    <row r="65" spans="3:4" ht="18.75" customHeight="1" x14ac:dyDescent="0.2">
      <c r="C65" s="66"/>
      <c r="D65" s="66"/>
    </row>
    <row r="66" spans="3:4" ht="18.75" customHeight="1" x14ac:dyDescent="0.2">
      <c r="C66" s="66"/>
      <c r="D66" s="66"/>
    </row>
    <row r="67" spans="3:4" ht="18.75" customHeight="1" x14ac:dyDescent="0.2">
      <c r="C67" s="66"/>
      <c r="D67" s="66"/>
    </row>
    <row r="68" spans="3:4" ht="18.75" customHeight="1" x14ac:dyDescent="0.2">
      <c r="C68" s="66"/>
      <c r="D68" s="66"/>
    </row>
    <row r="69" spans="3:4" ht="18.75" customHeight="1" x14ac:dyDescent="0.2">
      <c r="C69" s="66"/>
      <c r="D69" s="66"/>
    </row>
    <row r="70" spans="3:4" ht="18.75" customHeight="1" x14ac:dyDescent="0.2">
      <c r="C70" s="66"/>
      <c r="D70" s="66"/>
    </row>
    <row r="71" spans="3:4" ht="18.75" customHeight="1" x14ac:dyDescent="0.2">
      <c r="C71" s="66"/>
      <c r="D71" s="66"/>
    </row>
    <row r="72" spans="3:4" ht="18.75" customHeight="1" x14ac:dyDescent="0.2">
      <c r="C72" s="66"/>
      <c r="D72" s="66"/>
    </row>
    <row r="73" spans="3:4" ht="18.75" customHeight="1" x14ac:dyDescent="0.2">
      <c r="C73" s="66"/>
      <c r="D73" s="66"/>
    </row>
    <row r="74" spans="3:4" ht="18.75" customHeight="1" x14ac:dyDescent="0.2">
      <c r="C74" s="66"/>
      <c r="D74" s="66"/>
    </row>
    <row r="75" spans="3:4" ht="18.75" customHeight="1" x14ac:dyDescent="0.2">
      <c r="C75" s="66"/>
      <c r="D75" s="66"/>
    </row>
    <row r="76" spans="3:4" ht="18.75" customHeight="1" x14ac:dyDescent="0.2">
      <c r="C76" s="66"/>
      <c r="D76" s="66"/>
    </row>
    <row r="77" spans="3:4" ht="18.75" customHeight="1" x14ac:dyDescent="0.2">
      <c r="C77" s="66"/>
      <c r="D77" s="66"/>
    </row>
    <row r="78" spans="3:4" ht="18.75" customHeight="1" x14ac:dyDescent="0.2">
      <c r="C78" s="66"/>
      <c r="D78" s="66"/>
    </row>
    <row r="79" spans="3:4" ht="18.75" customHeight="1" x14ac:dyDescent="0.2">
      <c r="C79" s="66"/>
      <c r="D79" s="66"/>
    </row>
    <row r="80" spans="3:4" ht="18.75" customHeight="1" x14ac:dyDescent="0.2">
      <c r="C80" s="66"/>
      <c r="D80" s="66"/>
    </row>
    <row r="81" spans="3:4" ht="18.75" customHeight="1" x14ac:dyDescent="0.2">
      <c r="C81" s="66"/>
      <c r="D81" s="66"/>
    </row>
    <row r="82" spans="3:4" ht="18.75" customHeight="1" x14ac:dyDescent="0.2">
      <c r="C82" s="66"/>
      <c r="D82" s="66"/>
    </row>
    <row r="83" spans="3:4" ht="18.75" customHeight="1" x14ac:dyDescent="0.2">
      <c r="C83" s="66"/>
      <c r="D83" s="66"/>
    </row>
    <row r="84" spans="3:4" ht="18.75" customHeight="1" x14ac:dyDescent="0.2">
      <c r="C84" s="66"/>
      <c r="D84" s="66"/>
    </row>
    <row r="85" spans="3:4" ht="18.75" customHeight="1" x14ac:dyDescent="0.2">
      <c r="C85" s="66"/>
      <c r="D85" s="66"/>
    </row>
    <row r="86" spans="3:4" ht="18.75" customHeight="1" x14ac:dyDescent="0.2">
      <c r="C86" s="66"/>
      <c r="D86" s="66"/>
    </row>
    <row r="87" spans="3:4" ht="18.75" customHeight="1" x14ac:dyDescent="0.2">
      <c r="C87" s="66"/>
      <c r="D87" s="66"/>
    </row>
    <row r="88" spans="3:4" ht="18.75" customHeight="1" x14ac:dyDescent="0.2">
      <c r="C88" s="66"/>
      <c r="D88" s="66"/>
    </row>
    <row r="89" spans="3:4" ht="18.75" customHeight="1" x14ac:dyDescent="0.2">
      <c r="C89" s="66"/>
      <c r="D89" s="66"/>
    </row>
    <row r="90" spans="3:4" ht="18.75" customHeight="1" x14ac:dyDescent="0.2">
      <c r="C90" s="66"/>
      <c r="D90" s="66"/>
    </row>
    <row r="91" spans="3:4" ht="18.75" customHeight="1" x14ac:dyDescent="0.2">
      <c r="C91" s="66"/>
      <c r="D91" s="66"/>
    </row>
    <row r="92" spans="3:4" ht="18.75" customHeight="1" x14ac:dyDescent="0.2">
      <c r="C92" s="66"/>
      <c r="D92" s="66"/>
    </row>
    <row r="93" spans="3:4" ht="18.75" customHeight="1" x14ac:dyDescent="0.2">
      <c r="C93" s="66"/>
      <c r="D93" s="66"/>
    </row>
    <row r="94" spans="3:4" ht="18.75" customHeight="1" x14ac:dyDescent="0.2">
      <c r="C94" s="66"/>
      <c r="D94" s="66"/>
    </row>
    <row r="95" spans="3:4" ht="18.75" customHeight="1" x14ac:dyDescent="0.2">
      <c r="C95" s="66"/>
      <c r="D95" s="66"/>
    </row>
    <row r="96" spans="3:4" ht="18.75" customHeight="1" x14ac:dyDescent="0.2">
      <c r="C96" s="66"/>
      <c r="D96" s="66"/>
    </row>
    <row r="97" spans="3:4" ht="18.75" customHeight="1" x14ac:dyDescent="0.2">
      <c r="C97" s="66"/>
      <c r="D97" s="66"/>
    </row>
    <row r="98" spans="3:4" ht="18.75" customHeight="1" x14ac:dyDescent="0.2">
      <c r="C98" s="66"/>
      <c r="D98" s="66"/>
    </row>
    <row r="99" spans="3:4" ht="18.75" customHeight="1" x14ac:dyDescent="0.2">
      <c r="C99" s="66"/>
      <c r="D99" s="66"/>
    </row>
    <row r="100" spans="3:4" ht="18.75" customHeight="1" x14ac:dyDescent="0.2">
      <c r="C100" s="66"/>
      <c r="D100" s="66"/>
    </row>
    <row r="101" spans="3:4" ht="18.75" customHeight="1" x14ac:dyDescent="0.2">
      <c r="C101" s="66"/>
      <c r="D101" s="66"/>
    </row>
    <row r="102" spans="3:4" ht="18.75" customHeight="1" x14ac:dyDescent="0.2">
      <c r="C102" s="66"/>
      <c r="D102" s="66"/>
    </row>
    <row r="103" spans="3:4" ht="18.75" customHeight="1" x14ac:dyDescent="0.2">
      <c r="C103" s="66"/>
      <c r="D103" s="66"/>
    </row>
    <row r="104" spans="3:4" ht="18.75" customHeight="1" x14ac:dyDescent="0.2">
      <c r="C104" s="66"/>
      <c r="D104" s="66"/>
    </row>
    <row r="105" spans="3:4" ht="18.75" customHeight="1" x14ac:dyDescent="0.2">
      <c r="C105" s="66"/>
      <c r="D105" s="66"/>
    </row>
    <row r="106" spans="3:4" ht="18.75" customHeight="1" x14ac:dyDescent="0.2">
      <c r="C106" s="66"/>
      <c r="D106" s="66"/>
    </row>
    <row r="107" spans="3:4" ht="18.75" customHeight="1" x14ac:dyDescent="0.2">
      <c r="C107" s="66"/>
      <c r="D107" s="66"/>
    </row>
    <row r="108" spans="3:4" ht="18.75" customHeight="1" x14ac:dyDescent="0.2">
      <c r="C108" s="66"/>
      <c r="D108" s="66"/>
    </row>
    <row r="109" spans="3:4" ht="18.75" customHeight="1" x14ac:dyDescent="0.2">
      <c r="C109" s="66"/>
      <c r="D109" s="66"/>
    </row>
    <row r="110" spans="3:4" ht="18.75" customHeight="1" x14ac:dyDescent="0.2">
      <c r="C110" s="66"/>
      <c r="D110" s="66"/>
    </row>
    <row r="111" spans="3:4" ht="18.75" customHeight="1" x14ac:dyDescent="0.2">
      <c r="C111" s="66"/>
      <c r="D111" s="66"/>
    </row>
    <row r="112" spans="3:4" ht="18.75" customHeight="1" x14ac:dyDescent="0.2">
      <c r="C112" s="66"/>
      <c r="D112" s="66"/>
    </row>
    <row r="113" spans="3:4" ht="18.75" customHeight="1" x14ac:dyDescent="0.2">
      <c r="C113" s="66"/>
      <c r="D113" s="66"/>
    </row>
    <row r="114" spans="3:4" ht="18.75" customHeight="1" x14ac:dyDescent="0.2">
      <c r="C114" s="66"/>
      <c r="D114" s="66"/>
    </row>
    <row r="115" spans="3:4" ht="18.75" customHeight="1" x14ac:dyDescent="0.2">
      <c r="C115" s="66"/>
      <c r="D115" s="66"/>
    </row>
    <row r="116" spans="3:4" ht="18.75" customHeight="1" x14ac:dyDescent="0.2">
      <c r="C116" s="66"/>
      <c r="D116" s="66"/>
    </row>
    <row r="117" spans="3:4" ht="18.75" customHeight="1" x14ac:dyDescent="0.2">
      <c r="C117" s="66"/>
      <c r="D117" s="66"/>
    </row>
    <row r="118" spans="3:4" ht="18.75" customHeight="1" x14ac:dyDescent="0.2">
      <c r="C118" s="66"/>
      <c r="D118" s="66"/>
    </row>
    <row r="119" spans="3:4" ht="18.75" customHeight="1" x14ac:dyDescent="0.2">
      <c r="C119" s="66"/>
      <c r="D119" s="66"/>
    </row>
    <row r="120" spans="3:4" ht="18.75" customHeight="1" x14ac:dyDescent="0.2">
      <c r="C120" s="66"/>
      <c r="D120" s="66"/>
    </row>
    <row r="121" spans="3:4" ht="18.75" customHeight="1" x14ac:dyDescent="0.2">
      <c r="C121" s="66"/>
      <c r="D121" s="66"/>
    </row>
    <row r="122" spans="3:4" ht="18.75" customHeight="1" x14ac:dyDescent="0.2">
      <c r="C122" s="66"/>
      <c r="D122" s="66"/>
    </row>
    <row r="123" spans="3:4" ht="18.75" customHeight="1" x14ac:dyDescent="0.2">
      <c r="C123" s="66"/>
      <c r="D123" s="66"/>
    </row>
    <row r="124" spans="3:4" ht="18.75" customHeight="1" x14ac:dyDescent="0.2">
      <c r="C124" s="66"/>
      <c r="D124" s="66"/>
    </row>
    <row r="125" spans="3:4" ht="18.75" customHeight="1" x14ac:dyDescent="0.2">
      <c r="C125" s="66"/>
      <c r="D125" s="66"/>
    </row>
    <row r="126" spans="3:4" ht="18.75" customHeight="1" x14ac:dyDescent="0.2">
      <c r="C126" s="66"/>
      <c r="D126" s="66"/>
    </row>
    <row r="127" spans="3:4" ht="18.75" customHeight="1" x14ac:dyDescent="0.2">
      <c r="C127" s="66"/>
      <c r="D127" s="66"/>
    </row>
    <row r="128" spans="3:4" ht="18.75" customHeight="1" x14ac:dyDescent="0.2">
      <c r="C128" s="66"/>
      <c r="D128" s="66"/>
    </row>
    <row r="129" spans="3:4" ht="18.75" customHeight="1" x14ac:dyDescent="0.2">
      <c r="C129" s="66"/>
      <c r="D129" s="66"/>
    </row>
    <row r="130" spans="3:4" ht="18.75" customHeight="1" x14ac:dyDescent="0.2">
      <c r="C130" s="66"/>
      <c r="D130" s="66"/>
    </row>
    <row r="131" spans="3:4" ht="18.75" customHeight="1" x14ac:dyDescent="0.2">
      <c r="C131" s="66"/>
      <c r="D131" s="66"/>
    </row>
    <row r="132" spans="3:4" ht="18.75" customHeight="1" x14ac:dyDescent="0.2">
      <c r="C132" s="66"/>
      <c r="D132" s="66"/>
    </row>
    <row r="133" spans="3:4" ht="18.75" customHeight="1" x14ac:dyDescent="0.2">
      <c r="C133" s="66"/>
      <c r="D133" s="66"/>
    </row>
    <row r="134" spans="3:4" ht="18.75" customHeight="1" x14ac:dyDescent="0.2">
      <c r="C134" s="66"/>
      <c r="D134" s="66"/>
    </row>
    <row r="135" spans="3:4" ht="18.75" customHeight="1" x14ac:dyDescent="0.2">
      <c r="C135" s="66"/>
      <c r="D135" s="66"/>
    </row>
    <row r="136" spans="3:4" ht="18.75" customHeight="1" x14ac:dyDescent="0.2">
      <c r="C136" s="66"/>
      <c r="D136" s="66"/>
    </row>
    <row r="137" spans="3:4" ht="18.75" customHeight="1" x14ac:dyDescent="0.2">
      <c r="C137" s="66"/>
      <c r="D137" s="66"/>
    </row>
    <row r="138" spans="3:4" ht="18.75" customHeight="1" x14ac:dyDescent="0.2">
      <c r="C138" s="66"/>
      <c r="D138" s="66"/>
    </row>
    <row r="139" spans="3:4" ht="18.75" customHeight="1" x14ac:dyDescent="0.2">
      <c r="C139" s="66"/>
      <c r="D139" s="66"/>
    </row>
    <row r="140" spans="3:4" ht="18.75" customHeight="1" x14ac:dyDescent="0.2">
      <c r="C140" s="66"/>
      <c r="D140" s="66"/>
    </row>
    <row r="141" spans="3:4" ht="18.75" customHeight="1" x14ac:dyDescent="0.2">
      <c r="C141" s="66"/>
      <c r="D141" s="66"/>
    </row>
    <row r="142" spans="3:4" ht="18.75" customHeight="1" x14ac:dyDescent="0.2">
      <c r="C142" s="66"/>
      <c r="D142" s="66"/>
    </row>
    <row r="143" spans="3:4" ht="18.75" customHeight="1" x14ac:dyDescent="0.2">
      <c r="C143" s="66"/>
      <c r="D143" s="66"/>
    </row>
    <row r="144" spans="3:4" ht="18.75" customHeight="1" x14ac:dyDescent="0.2">
      <c r="C144" s="66"/>
      <c r="D144" s="66"/>
    </row>
    <row r="145" spans="3:4" ht="18.75" customHeight="1" x14ac:dyDescent="0.2">
      <c r="C145" s="66"/>
      <c r="D145" s="66"/>
    </row>
    <row r="146" spans="3:4" ht="18.75" customHeight="1" x14ac:dyDescent="0.2">
      <c r="C146" s="66"/>
      <c r="D146" s="66"/>
    </row>
    <row r="147" spans="3:4" ht="18.75" customHeight="1" x14ac:dyDescent="0.2">
      <c r="C147" s="66"/>
      <c r="D147" s="66"/>
    </row>
    <row r="148" spans="3:4" ht="18.75" customHeight="1" x14ac:dyDescent="0.2">
      <c r="C148" s="66"/>
      <c r="D148" s="66"/>
    </row>
    <row r="149" spans="3:4" ht="18.75" customHeight="1" x14ac:dyDescent="0.2">
      <c r="C149" s="66"/>
      <c r="D149" s="66"/>
    </row>
    <row r="150" spans="3:4" ht="18.75" customHeight="1" x14ac:dyDescent="0.2">
      <c r="C150" s="66"/>
      <c r="D150" s="66"/>
    </row>
    <row r="151" spans="3:4" ht="18.75" customHeight="1" x14ac:dyDescent="0.2">
      <c r="C151" s="66"/>
      <c r="D151" s="66"/>
    </row>
    <row r="152" spans="3:4" ht="18.75" customHeight="1" x14ac:dyDescent="0.2">
      <c r="C152" s="66"/>
      <c r="D152" s="66"/>
    </row>
    <row r="153" spans="3:4" ht="18.75" customHeight="1" x14ac:dyDescent="0.2">
      <c r="C153" s="66"/>
      <c r="D153" s="66"/>
    </row>
    <row r="154" spans="3:4" ht="18.75" customHeight="1" x14ac:dyDescent="0.2">
      <c r="C154" s="66"/>
      <c r="D154" s="66"/>
    </row>
    <row r="155" spans="3:4" ht="18.75" customHeight="1" x14ac:dyDescent="0.2">
      <c r="C155" s="66"/>
      <c r="D155" s="66"/>
    </row>
    <row r="156" spans="3:4" ht="18.75" customHeight="1" x14ac:dyDescent="0.2">
      <c r="C156" s="66"/>
      <c r="D156" s="66"/>
    </row>
    <row r="157" spans="3:4" ht="18.75" customHeight="1" x14ac:dyDescent="0.2">
      <c r="C157" s="66"/>
      <c r="D157" s="66"/>
    </row>
    <row r="158" spans="3:4" ht="18.75" customHeight="1" x14ac:dyDescent="0.2">
      <c r="C158" s="66"/>
      <c r="D158" s="66"/>
    </row>
    <row r="159" spans="3:4" ht="18.75" customHeight="1" x14ac:dyDescent="0.2">
      <c r="C159" s="66"/>
      <c r="D159" s="66"/>
    </row>
    <row r="160" spans="3:4" ht="18.75" customHeight="1" x14ac:dyDescent="0.2">
      <c r="C160" s="66"/>
      <c r="D160" s="66"/>
    </row>
    <row r="161" spans="3:4" ht="18.75" customHeight="1" x14ac:dyDescent="0.2">
      <c r="C161" s="66"/>
      <c r="D161" s="66"/>
    </row>
    <row r="162" spans="3:4" ht="18.75" customHeight="1" x14ac:dyDescent="0.2">
      <c r="C162" s="66"/>
      <c r="D162" s="66"/>
    </row>
    <row r="163" spans="3:4" ht="18.75" customHeight="1" x14ac:dyDescent="0.2">
      <c r="C163" s="66"/>
      <c r="D163" s="66"/>
    </row>
    <row r="164" spans="3:4" ht="18.75" customHeight="1" x14ac:dyDescent="0.2">
      <c r="C164" s="66"/>
      <c r="D164" s="66"/>
    </row>
    <row r="165" spans="3:4" ht="18.75" customHeight="1" x14ac:dyDescent="0.2">
      <c r="C165" s="66"/>
      <c r="D165" s="66"/>
    </row>
    <row r="166" spans="3:4" ht="18.75" customHeight="1" x14ac:dyDescent="0.2">
      <c r="C166" s="66"/>
      <c r="D166" s="66"/>
    </row>
    <row r="167" spans="3:4" ht="18.75" customHeight="1" x14ac:dyDescent="0.2">
      <c r="C167" s="66"/>
      <c r="D167" s="66"/>
    </row>
    <row r="168" spans="3:4" ht="18.75" customHeight="1" x14ac:dyDescent="0.2">
      <c r="C168" s="66"/>
      <c r="D168" s="66"/>
    </row>
    <row r="169" spans="3:4" ht="18.75" customHeight="1" x14ac:dyDescent="0.2">
      <c r="C169" s="66"/>
      <c r="D169" s="66"/>
    </row>
    <row r="170" spans="3:4" ht="18.75" customHeight="1" x14ac:dyDescent="0.2">
      <c r="C170" s="66"/>
      <c r="D170" s="66"/>
    </row>
    <row r="171" spans="3:4" ht="18.75" customHeight="1" x14ac:dyDescent="0.2">
      <c r="C171" s="66"/>
      <c r="D171" s="66"/>
    </row>
    <row r="172" spans="3:4" ht="18.75" customHeight="1" x14ac:dyDescent="0.2">
      <c r="C172" s="66"/>
      <c r="D172" s="66"/>
    </row>
    <row r="173" spans="3:4" ht="18.75" customHeight="1" x14ac:dyDescent="0.2">
      <c r="C173" s="66"/>
      <c r="D173" s="66"/>
    </row>
    <row r="174" spans="3:4" ht="18.75" customHeight="1" x14ac:dyDescent="0.2">
      <c r="C174" s="66"/>
      <c r="D174" s="66"/>
    </row>
    <row r="175" spans="3:4" ht="18.75" customHeight="1" x14ac:dyDescent="0.2">
      <c r="C175" s="66"/>
      <c r="D175" s="66"/>
    </row>
    <row r="176" spans="3:4" ht="18.75" customHeight="1" x14ac:dyDescent="0.2">
      <c r="C176" s="66"/>
      <c r="D176" s="66"/>
    </row>
    <row r="177" spans="3:4" ht="18.75" customHeight="1" x14ac:dyDescent="0.2">
      <c r="C177" s="66"/>
      <c r="D177" s="66"/>
    </row>
    <row r="178" spans="3:4" ht="18.75" customHeight="1" x14ac:dyDescent="0.2">
      <c r="C178" s="66"/>
      <c r="D178" s="66"/>
    </row>
    <row r="179" spans="3:4" ht="18.75" customHeight="1" x14ac:dyDescent="0.2">
      <c r="C179" s="66"/>
      <c r="D179" s="66"/>
    </row>
    <row r="180" spans="3:4" ht="18.75" customHeight="1" x14ac:dyDescent="0.2">
      <c r="C180" s="66"/>
      <c r="D180" s="66"/>
    </row>
    <row r="181" spans="3:4" ht="18.75" customHeight="1" x14ac:dyDescent="0.2">
      <c r="C181" s="66"/>
      <c r="D181" s="66"/>
    </row>
    <row r="182" spans="3:4" ht="18.75" customHeight="1" x14ac:dyDescent="0.2">
      <c r="C182" s="66"/>
      <c r="D182" s="66"/>
    </row>
    <row r="183" spans="3:4" ht="18.75" customHeight="1" x14ac:dyDescent="0.2">
      <c r="C183" s="66"/>
      <c r="D183" s="66"/>
    </row>
    <row r="184" spans="3:4" ht="18.75" customHeight="1" x14ac:dyDescent="0.2">
      <c r="C184" s="66"/>
      <c r="D184" s="66"/>
    </row>
    <row r="185" spans="3:4" ht="18.75" customHeight="1" x14ac:dyDescent="0.2">
      <c r="C185" s="66"/>
      <c r="D185" s="66"/>
    </row>
    <row r="186" spans="3:4" ht="18.75" customHeight="1" x14ac:dyDescent="0.2">
      <c r="C186" s="66"/>
      <c r="D186" s="66"/>
    </row>
  </sheetData>
  <mergeCells count="1">
    <mergeCell ref="A1:B1"/>
  </mergeCells>
  <phoneticPr fontId="0" type="noConversion"/>
  <printOptions horizontalCentered="1" verticalCentered="1" gridLines="1" gridLinesSet="0"/>
  <pageMargins left="0.5" right="0.5" top="1" bottom="1" header="0.5" footer="0.5"/>
  <pageSetup scale="87" orientation="portrait" horizontalDpi="4294967292" verticalDpi="300" r:id="rId1"/>
  <headerFooter alignWithMargins="0">
    <oddHeader>&amp;C21 Uniforms</oddHeader>
    <oddFooter>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Normal="100" zoomScaleSheetLayoutView="100" workbookViewId="0"/>
  </sheetViews>
  <sheetFormatPr defaultRowHeight="18.75" customHeight="1" x14ac:dyDescent="0.2"/>
  <cols>
    <col min="1" max="1" width="47.140625" style="66" customWidth="1"/>
    <col min="2" max="2" width="13.28515625" style="75" bestFit="1" customWidth="1"/>
    <col min="3" max="3" width="14.140625" style="75" bestFit="1" customWidth="1"/>
    <col min="4" max="16384" width="9.140625" style="66"/>
  </cols>
  <sheetData>
    <row r="1" spans="1:7" ht="18.75" customHeight="1" x14ac:dyDescent="0.25">
      <c r="A1" s="118" t="s">
        <v>230</v>
      </c>
      <c r="B1" s="48"/>
      <c r="C1" s="48"/>
    </row>
    <row r="2" spans="1:7" s="78" customFormat="1" ht="18.75" customHeight="1" x14ac:dyDescent="0.25">
      <c r="A2" s="38" t="s">
        <v>56</v>
      </c>
      <c r="B2" s="40" t="s">
        <v>60</v>
      </c>
      <c r="C2" s="40" t="s">
        <v>78</v>
      </c>
    </row>
    <row r="3" spans="1:7" s="78" customFormat="1" ht="18.75" customHeight="1" x14ac:dyDescent="0.25">
      <c r="A3" s="38"/>
      <c r="B3" s="40" t="s">
        <v>61</v>
      </c>
      <c r="C3" s="40" t="s">
        <v>60</v>
      </c>
    </row>
    <row r="4" spans="1:7" ht="18.75" customHeight="1" x14ac:dyDescent="0.2">
      <c r="A4" s="47"/>
      <c r="B4" s="48"/>
      <c r="C4" s="48"/>
    </row>
    <row r="5" spans="1:7" ht="18.75" customHeight="1" x14ac:dyDescent="0.2">
      <c r="A5" s="47" t="s">
        <v>142</v>
      </c>
      <c r="B5" s="48"/>
      <c r="C5" s="48">
        <v>155</v>
      </c>
    </row>
    <row r="6" spans="1:7" ht="18.75" customHeight="1" x14ac:dyDescent="0.2">
      <c r="A6" s="47" t="s">
        <v>143</v>
      </c>
      <c r="B6" s="48"/>
      <c r="C6" s="48">
        <v>400</v>
      </c>
    </row>
    <row r="7" spans="1:7" ht="18.75" customHeight="1" x14ac:dyDescent="0.2">
      <c r="A7" s="47" t="s">
        <v>144</v>
      </c>
      <c r="B7" s="48"/>
      <c r="C7" s="48">
        <v>400</v>
      </c>
    </row>
    <row r="8" spans="1:7" ht="18.75" customHeight="1" x14ac:dyDescent="0.2">
      <c r="A8" s="47" t="s">
        <v>145</v>
      </c>
      <c r="B8" s="48" t="s">
        <v>146</v>
      </c>
      <c r="C8" s="48">
        <v>200</v>
      </c>
      <c r="G8" s="89"/>
    </row>
    <row r="9" spans="1:7" s="109" customFormat="1" ht="18.75" customHeight="1" x14ac:dyDescent="0.2">
      <c r="A9" s="90" t="s">
        <v>164</v>
      </c>
      <c r="B9" s="84" t="s">
        <v>229</v>
      </c>
      <c r="C9" s="84">
        <v>3180</v>
      </c>
    </row>
    <row r="10" spans="1:7" ht="18.75" customHeight="1" x14ac:dyDescent="0.2">
      <c r="A10" s="47" t="s">
        <v>147</v>
      </c>
      <c r="B10" s="48" t="s">
        <v>148</v>
      </c>
      <c r="C10" s="48">
        <v>420</v>
      </c>
    </row>
    <row r="11" spans="1:7" s="109" customFormat="1" ht="18.75" customHeight="1" x14ac:dyDescent="0.2">
      <c r="A11" s="90" t="s">
        <v>149</v>
      </c>
      <c r="B11" s="84" t="s">
        <v>226</v>
      </c>
      <c r="C11" s="84">
        <v>660</v>
      </c>
    </row>
    <row r="12" spans="1:7" s="109" customFormat="1" ht="18.75" customHeight="1" x14ac:dyDescent="0.2">
      <c r="A12" s="90" t="s">
        <v>150</v>
      </c>
      <c r="B12" s="84" t="s">
        <v>250</v>
      </c>
      <c r="C12" s="84">
        <v>2448</v>
      </c>
    </row>
    <row r="13" spans="1:7" s="109" customFormat="1" ht="18.75" customHeight="1" x14ac:dyDescent="0.2">
      <c r="A13" s="90" t="s">
        <v>227</v>
      </c>
      <c r="B13" s="84" t="s">
        <v>228</v>
      </c>
      <c r="C13" s="84">
        <v>700</v>
      </c>
    </row>
    <row r="14" spans="1:7" ht="18.75" customHeight="1" x14ac:dyDescent="0.2">
      <c r="A14" s="47" t="s">
        <v>151</v>
      </c>
      <c r="B14" s="48"/>
      <c r="C14" s="48">
        <v>200</v>
      </c>
    </row>
    <row r="15" spans="1:7" ht="16.5" customHeight="1" x14ac:dyDescent="0.2">
      <c r="A15" s="90" t="s">
        <v>152</v>
      </c>
      <c r="B15" s="48">
        <v>266</v>
      </c>
      <c r="C15" s="48">
        <v>266</v>
      </c>
    </row>
    <row r="16" spans="1:7" ht="18.75" customHeight="1" x14ac:dyDescent="0.2">
      <c r="A16" s="47" t="s">
        <v>153</v>
      </c>
      <c r="B16" s="48">
        <v>70</v>
      </c>
      <c r="C16" s="48">
        <v>1400</v>
      </c>
    </row>
    <row r="17" spans="1:3" ht="18.75" customHeight="1" x14ac:dyDescent="0.2">
      <c r="A17" s="47" t="s">
        <v>154</v>
      </c>
      <c r="B17" s="48">
        <v>50</v>
      </c>
      <c r="C17" s="48">
        <v>350</v>
      </c>
    </row>
    <row r="18" spans="1:3" s="109" customFormat="1" ht="18.75" customHeight="1" x14ac:dyDescent="0.2">
      <c r="A18" s="90" t="s">
        <v>155</v>
      </c>
      <c r="B18" s="84" t="s">
        <v>251</v>
      </c>
      <c r="C18" s="84">
        <v>600</v>
      </c>
    </row>
    <row r="19" spans="1:3" ht="18.75" customHeight="1" x14ac:dyDescent="0.2">
      <c r="A19" s="47" t="s">
        <v>156</v>
      </c>
      <c r="B19" s="48"/>
      <c r="C19" s="48">
        <v>500</v>
      </c>
    </row>
    <row r="20" spans="1:3" ht="18.75" customHeight="1" x14ac:dyDescent="0.2">
      <c r="A20" s="47" t="s">
        <v>157</v>
      </c>
      <c r="B20" s="48"/>
      <c r="C20" s="48">
        <v>200</v>
      </c>
    </row>
    <row r="21" spans="1:3" ht="18.75" customHeight="1" x14ac:dyDescent="0.2">
      <c r="A21" s="47" t="s">
        <v>274</v>
      </c>
      <c r="B21" s="48">
        <v>30</v>
      </c>
      <c r="C21" s="48">
        <v>750</v>
      </c>
    </row>
    <row r="22" spans="1:3" ht="18.75" customHeight="1" x14ac:dyDescent="0.2">
      <c r="A22" s="47" t="s">
        <v>158</v>
      </c>
      <c r="B22" s="48"/>
      <c r="C22" s="48">
        <v>300</v>
      </c>
    </row>
    <row r="23" spans="1:3" ht="18.75" customHeight="1" x14ac:dyDescent="0.2">
      <c r="A23" s="47" t="s">
        <v>159</v>
      </c>
      <c r="B23" s="48"/>
      <c r="C23" s="48">
        <v>990</v>
      </c>
    </row>
    <row r="24" spans="1:3" ht="18.75" customHeight="1" x14ac:dyDescent="0.2">
      <c r="A24" s="47" t="s">
        <v>160</v>
      </c>
      <c r="B24" s="48"/>
      <c r="C24" s="48">
        <v>400</v>
      </c>
    </row>
    <row r="25" spans="1:3" ht="18.75" customHeight="1" x14ac:dyDescent="0.2">
      <c r="A25" s="47" t="s">
        <v>161</v>
      </c>
      <c r="B25" s="48"/>
      <c r="C25" s="48">
        <v>300</v>
      </c>
    </row>
    <row r="26" spans="1:3" ht="18.75" customHeight="1" x14ac:dyDescent="0.2">
      <c r="A26" s="47" t="s">
        <v>162</v>
      </c>
      <c r="B26" s="48"/>
      <c r="C26" s="48">
        <v>2000</v>
      </c>
    </row>
    <row r="27" spans="1:3" ht="18.75" customHeight="1" x14ac:dyDescent="0.2">
      <c r="A27" s="47" t="s">
        <v>272</v>
      </c>
      <c r="B27" s="48"/>
      <c r="C27" s="48">
        <v>200</v>
      </c>
    </row>
    <row r="28" spans="1:3" ht="18.75" customHeight="1" x14ac:dyDescent="0.2">
      <c r="A28" s="47" t="s">
        <v>273</v>
      </c>
      <c r="B28" s="48"/>
      <c r="C28" s="48">
        <v>200</v>
      </c>
    </row>
    <row r="29" spans="1:3" ht="18.75" customHeight="1" x14ac:dyDescent="0.2">
      <c r="A29" s="47" t="s">
        <v>275</v>
      </c>
      <c r="B29" s="48" t="s">
        <v>276</v>
      </c>
      <c r="C29" s="48">
        <v>96</v>
      </c>
    </row>
    <row r="30" spans="1:3" s="109" customFormat="1" ht="18.75" customHeight="1" x14ac:dyDescent="0.2">
      <c r="A30" s="90" t="s">
        <v>386</v>
      </c>
      <c r="B30" s="84" t="s">
        <v>434</v>
      </c>
      <c r="C30" s="84">
        <v>3720</v>
      </c>
    </row>
    <row r="31" spans="1:3" s="216" customFormat="1" ht="18.75" customHeight="1" x14ac:dyDescent="0.2">
      <c r="A31" s="202" t="s">
        <v>549</v>
      </c>
      <c r="B31" s="203"/>
      <c r="C31" s="203">
        <v>1000</v>
      </c>
    </row>
    <row r="32" spans="1:3" ht="18.75" customHeight="1" x14ac:dyDescent="0.2">
      <c r="A32" s="47"/>
      <c r="B32" s="48"/>
      <c r="C32" s="48"/>
    </row>
    <row r="33" spans="1:3" ht="18.75" customHeight="1" x14ac:dyDescent="0.2">
      <c r="A33" s="47"/>
      <c r="B33" s="48"/>
      <c r="C33" s="48"/>
    </row>
    <row r="34" spans="1:3" s="78" customFormat="1" ht="18.75" customHeight="1" x14ac:dyDescent="0.25">
      <c r="A34" s="77" t="s">
        <v>78</v>
      </c>
      <c r="B34" s="60"/>
      <c r="C34" s="60">
        <f>SUM(C5:C33)</f>
        <v>22035</v>
      </c>
    </row>
    <row r="35" spans="1:3" ht="18.75" customHeight="1" x14ac:dyDescent="0.2">
      <c r="A35" s="47"/>
      <c r="B35" s="48"/>
      <c r="C35" s="48"/>
    </row>
  </sheetData>
  <phoneticPr fontId="0" type="noConversion"/>
  <printOptions horizontalCentered="1" verticalCentered="1" gridLines="1" gridLinesSet="0"/>
  <pageMargins left="0.25" right="0.25" top="0.98" bottom="1" header="0.5" footer="0.5"/>
  <pageSetup orientation="portrait" horizontalDpi="300" verticalDpi="300" r:id="rId1"/>
  <headerFooter alignWithMargins="0">
    <oddHeader>&amp;C22 Reoccurring Expenditures</oddHeader>
    <oddFooter>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Normal="75" workbookViewId="0"/>
  </sheetViews>
  <sheetFormatPr defaultRowHeight="18.75" customHeight="1" x14ac:dyDescent="0.2"/>
  <cols>
    <col min="1" max="1" width="39.140625" style="66" customWidth="1"/>
    <col min="2" max="2" width="18.42578125" style="66" customWidth="1"/>
    <col min="3" max="3" width="18.42578125" style="75" customWidth="1"/>
    <col min="4" max="16384" width="9.140625" style="66"/>
  </cols>
  <sheetData>
    <row r="1" spans="1:3" ht="18.75" customHeight="1" x14ac:dyDescent="0.25">
      <c r="A1" s="118" t="s">
        <v>231</v>
      </c>
      <c r="B1" s="118"/>
      <c r="C1" s="120"/>
    </row>
    <row r="2" spans="1:3" s="78" customFormat="1" ht="18.75" customHeight="1" x14ac:dyDescent="0.25">
      <c r="A2" s="40"/>
      <c r="B2" s="116">
        <v>2001</v>
      </c>
      <c r="C2" s="116">
        <v>2002</v>
      </c>
    </row>
    <row r="3" spans="1:3" s="78" customFormat="1" ht="18.75" customHeight="1" x14ac:dyDescent="0.25">
      <c r="A3" s="40" t="s">
        <v>56</v>
      </c>
      <c r="B3" s="40" t="s">
        <v>205</v>
      </c>
      <c r="C3" s="40" t="s">
        <v>205</v>
      </c>
    </row>
    <row r="4" spans="1:3" ht="18.75" customHeight="1" x14ac:dyDescent="0.2">
      <c r="A4" s="48"/>
      <c r="B4" s="48"/>
      <c r="C4" s="48"/>
    </row>
    <row r="5" spans="1:3" s="109" customFormat="1" ht="18.75" customHeight="1" x14ac:dyDescent="0.2">
      <c r="A5" s="84" t="s">
        <v>367</v>
      </c>
      <c r="B5" s="84">
        <v>186.06</v>
      </c>
      <c r="C5" s="84">
        <v>525</v>
      </c>
    </row>
    <row r="6" spans="1:3" s="109" customFormat="1" ht="18.75" customHeight="1" x14ac:dyDescent="0.2">
      <c r="A6" s="84" t="s">
        <v>242</v>
      </c>
      <c r="B6" s="84">
        <v>28</v>
      </c>
      <c r="C6" s="84">
        <v>75</v>
      </c>
    </row>
    <row r="7" spans="1:3" ht="18.75" customHeight="1" x14ac:dyDescent="0.2">
      <c r="A7" s="48" t="s">
        <v>243</v>
      </c>
      <c r="B7" s="48">
        <v>55</v>
      </c>
      <c r="C7" s="84">
        <v>100</v>
      </c>
    </row>
    <row r="8" spans="1:3" ht="18.75" customHeight="1" x14ac:dyDescent="0.2">
      <c r="A8" s="121"/>
      <c r="B8" s="48"/>
      <c r="C8" s="84"/>
    </row>
    <row r="9" spans="1:3" ht="18.75" customHeight="1" x14ac:dyDescent="0.2">
      <c r="A9" s="48"/>
      <c r="B9" s="48"/>
      <c r="C9" s="84"/>
    </row>
    <row r="10" spans="1:3" ht="18.75" customHeight="1" x14ac:dyDescent="0.2">
      <c r="A10" s="48"/>
      <c r="B10" s="48"/>
      <c r="C10" s="84"/>
    </row>
    <row r="11" spans="1:3" ht="18.75" customHeight="1" x14ac:dyDescent="0.2">
      <c r="A11" s="48"/>
      <c r="B11" s="48"/>
      <c r="C11" s="84"/>
    </row>
    <row r="12" spans="1:3" ht="18.75" customHeight="1" x14ac:dyDescent="0.2">
      <c r="A12" s="48"/>
      <c r="B12" s="48"/>
      <c r="C12" s="84"/>
    </row>
    <row r="13" spans="1:3" s="78" customFormat="1" ht="18.75" customHeight="1" x14ac:dyDescent="0.25">
      <c r="A13" s="60" t="s">
        <v>51</v>
      </c>
      <c r="B13" s="60">
        <v>662</v>
      </c>
      <c r="C13" s="60">
        <f>SUM(C5:C12)</f>
        <v>700</v>
      </c>
    </row>
    <row r="14" spans="1:3" ht="18.75" customHeight="1" x14ac:dyDescent="0.2">
      <c r="A14" s="48"/>
      <c r="B14" s="48"/>
      <c r="C14" s="48"/>
    </row>
    <row r="15" spans="1:3" ht="18.75" customHeight="1" x14ac:dyDescent="0.2">
      <c r="A15" s="48"/>
      <c r="B15" s="48"/>
      <c r="C15" s="48"/>
    </row>
    <row r="16" spans="1:3" ht="18.75" customHeight="1" x14ac:dyDescent="0.2">
      <c r="A16" s="48"/>
      <c r="B16" s="48"/>
      <c r="C16" s="48"/>
    </row>
    <row r="17" spans="1:3" ht="18.75" customHeight="1" x14ac:dyDescent="0.2">
      <c r="A17" s="48"/>
      <c r="B17" s="48"/>
      <c r="C17" s="48"/>
    </row>
    <row r="18" spans="1:3" ht="18.75" customHeight="1" x14ac:dyDescent="0.2">
      <c r="A18" s="48"/>
      <c r="B18" s="48"/>
      <c r="C18" s="48"/>
    </row>
    <row r="19" spans="1:3" ht="18.75" customHeight="1" x14ac:dyDescent="0.2">
      <c r="A19" s="48"/>
      <c r="B19" s="48"/>
      <c r="C19" s="48"/>
    </row>
    <row r="20" spans="1:3" ht="18.75" customHeight="1" x14ac:dyDescent="0.2">
      <c r="A20" s="48"/>
      <c r="B20" s="48"/>
      <c r="C20" s="48"/>
    </row>
    <row r="21" spans="1:3" ht="18.75" customHeight="1" x14ac:dyDescent="0.2">
      <c r="A21" s="48"/>
      <c r="B21" s="48"/>
      <c r="C21" s="48"/>
    </row>
    <row r="22" spans="1:3" ht="18.75" customHeight="1" x14ac:dyDescent="0.2">
      <c r="A22" s="48"/>
      <c r="B22" s="48"/>
      <c r="C22" s="48"/>
    </row>
    <row r="23" spans="1:3" ht="18.75" customHeight="1" x14ac:dyDescent="0.2">
      <c r="A23" s="48"/>
      <c r="B23" s="48"/>
      <c r="C23" s="48"/>
    </row>
    <row r="24" spans="1:3" ht="18.75" customHeight="1" x14ac:dyDescent="0.2">
      <c r="A24" s="48"/>
      <c r="B24" s="48"/>
      <c r="C24" s="48"/>
    </row>
    <row r="25" spans="1:3" ht="18.75" customHeight="1" x14ac:dyDescent="0.2">
      <c r="A25" s="48"/>
      <c r="B25" s="48"/>
      <c r="C25" s="48"/>
    </row>
    <row r="26" spans="1:3" ht="18.75" customHeight="1" x14ac:dyDescent="0.25">
      <c r="A26" s="60"/>
      <c r="B26" s="60"/>
      <c r="C26" s="48"/>
    </row>
    <row r="27" spans="1:3" ht="18.75" customHeight="1" x14ac:dyDescent="0.2">
      <c r="A27" s="48"/>
      <c r="B27" s="48"/>
      <c r="C27" s="48"/>
    </row>
    <row r="28" spans="1:3" ht="18.75" customHeight="1" x14ac:dyDescent="0.2">
      <c r="A28" s="48"/>
      <c r="B28" s="48"/>
      <c r="C28" s="48"/>
    </row>
    <row r="29" spans="1:3" ht="18.75" customHeight="1" x14ac:dyDescent="0.2">
      <c r="A29" s="48"/>
      <c r="B29" s="48"/>
      <c r="C29" s="48"/>
    </row>
    <row r="30" spans="1:3" ht="18.75" customHeight="1" x14ac:dyDescent="0.2">
      <c r="A30" s="48"/>
      <c r="B30" s="48"/>
      <c r="C30" s="48"/>
    </row>
    <row r="31" spans="1:3" ht="18.75" customHeight="1" x14ac:dyDescent="0.2">
      <c r="A31" s="48"/>
      <c r="B31" s="48"/>
      <c r="C31" s="48"/>
    </row>
    <row r="32" spans="1:3" ht="18.75" customHeight="1" x14ac:dyDescent="0.2">
      <c r="A32" s="48"/>
      <c r="B32" s="48"/>
      <c r="C32" s="48"/>
    </row>
    <row r="33" spans="1:3" ht="18.75" customHeight="1" x14ac:dyDescent="0.2">
      <c r="A33" s="48"/>
      <c r="B33" s="48"/>
      <c r="C33" s="48"/>
    </row>
    <row r="34" spans="1:3" ht="18.75" customHeight="1" x14ac:dyDescent="0.2">
      <c r="A34" s="48"/>
      <c r="B34" s="48"/>
      <c r="C34" s="48"/>
    </row>
    <row r="35" spans="1:3" ht="18.75" customHeight="1" x14ac:dyDescent="0.2">
      <c r="A35" s="48"/>
      <c r="B35" s="48"/>
      <c r="C35" s="48"/>
    </row>
    <row r="36" spans="1:3" ht="18.75" customHeight="1" x14ac:dyDescent="0.2">
      <c r="A36" s="70"/>
      <c r="B36" s="70"/>
      <c r="C36" s="72"/>
    </row>
    <row r="37" spans="1:3" ht="18.75" customHeight="1" x14ac:dyDescent="0.2">
      <c r="A37" s="70"/>
      <c r="B37" s="70"/>
      <c r="C37" s="72"/>
    </row>
  </sheetData>
  <phoneticPr fontId="0" type="noConversion"/>
  <printOptions horizontalCentered="1" verticalCentered="1" gridLines="1" gridLinesSet="0"/>
  <pageMargins left="0.25" right="0.25" top="1" bottom="1" header="0.5" footer="0.5"/>
  <pageSetup orientation="portrait" horizontalDpi="200" verticalDpi="200" r:id="rId1"/>
  <headerFooter alignWithMargins="0">
    <oddHeader>&amp;A</oddHeader>
    <oddFooter>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zoomScaleNormal="75" zoomScaleSheetLayoutView="75" workbookViewId="0"/>
  </sheetViews>
  <sheetFormatPr defaultRowHeight="18.75" customHeight="1" x14ac:dyDescent="0.2"/>
  <cols>
    <col min="1" max="1" width="37.7109375" style="66" customWidth="1"/>
    <col min="2" max="2" width="18.5703125" style="108" customWidth="1"/>
    <col min="3" max="3" width="18.5703125" style="75" customWidth="1"/>
    <col min="4" max="16384" width="9.140625" style="66"/>
  </cols>
  <sheetData>
    <row r="1" spans="1:3" ht="18.75" customHeight="1" x14ac:dyDescent="0.25">
      <c r="A1" s="118" t="s">
        <v>232</v>
      </c>
      <c r="B1" s="84"/>
      <c r="C1" s="48"/>
    </row>
    <row r="2" spans="1:3" s="78" customFormat="1" ht="18.75" customHeight="1" x14ac:dyDescent="0.25">
      <c r="A2" s="38"/>
      <c r="B2" s="122"/>
      <c r="C2" s="116"/>
    </row>
    <row r="3" spans="1:3" s="78" customFormat="1" ht="18.75" customHeight="1" x14ac:dyDescent="0.25">
      <c r="A3" s="38" t="s">
        <v>56</v>
      </c>
      <c r="B3" s="122">
        <v>2001</v>
      </c>
      <c r="C3" s="116">
        <v>2002</v>
      </c>
    </row>
    <row r="4" spans="1:3" ht="18.75" customHeight="1" x14ac:dyDescent="0.25">
      <c r="A4" s="52"/>
      <c r="B4" s="105"/>
      <c r="C4" s="40"/>
    </row>
    <row r="5" spans="1:3" ht="18.75" customHeight="1" x14ac:dyDescent="0.2">
      <c r="A5" s="47" t="s">
        <v>244</v>
      </c>
      <c r="B5" s="84">
        <v>165</v>
      </c>
      <c r="C5" s="48">
        <v>200</v>
      </c>
    </row>
    <row r="6" spans="1:3" ht="18.75" customHeight="1" x14ac:dyDescent="0.2">
      <c r="A6" s="47" t="s">
        <v>245</v>
      </c>
      <c r="B6" s="84">
        <v>49</v>
      </c>
      <c r="C6" s="48">
        <v>75</v>
      </c>
    </row>
    <row r="7" spans="1:3" ht="18.75" customHeight="1" x14ac:dyDescent="0.2">
      <c r="A7" s="47" t="s">
        <v>246</v>
      </c>
      <c r="B7" s="84">
        <v>60</v>
      </c>
      <c r="C7" s="48">
        <v>75</v>
      </c>
    </row>
    <row r="8" spans="1:3" ht="18.75" customHeight="1" x14ac:dyDescent="0.2">
      <c r="A8" s="47" t="s">
        <v>247</v>
      </c>
      <c r="B8" s="84">
        <v>121.87</v>
      </c>
      <c r="C8" s="48">
        <v>150</v>
      </c>
    </row>
    <row r="9" spans="1:3" ht="18.75" customHeight="1" x14ac:dyDescent="0.2">
      <c r="A9" s="47" t="s">
        <v>248</v>
      </c>
      <c r="B9" s="84">
        <v>100</v>
      </c>
      <c r="C9" s="48">
        <v>100</v>
      </c>
    </row>
    <row r="10" spans="1:3" ht="18.75" customHeight="1" x14ac:dyDescent="0.2">
      <c r="A10" s="47" t="s">
        <v>249</v>
      </c>
      <c r="B10" s="84">
        <v>50</v>
      </c>
      <c r="C10" s="48">
        <v>75</v>
      </c>
    </row>
    <row r="11" spans="1:3" ht="18.75" customHeight="1" x14ac:dyDescent="0.2">
      <c r="A11" s="47" t="s">
        <v>258</v>
      </c>
      <c r="B11" s="84"/>
      <c r="C11" s="48">
        <v>500</v>
      </c>
    </row>
    <row r="12" spans="1:3" ht="18.75" customHeight="1" x14ac:dyDescent="0.2">
      <c r="A12" s="47" t="s">
        <v>319</v>
      </c>
      <c r="B12" s="84">
        <v>250</v>
      </c>
      <c r="C12" s="48">
        <v>300</v>
      </c>
    </row>
    <row r="13" spans="1:3" ht="18.75" customHeight="1" x14ac:dyDescent="0.2">
      <c r="A13" s="47"/>
      <c r="B13" s="84"/>
      <c r="C13" s="48"/>
    </row>
    <row r="14" spans="1:3" ht="18.75" customHeight="1" x14ac:dyDescent="0.2">
      <c r="A14" s="47"/>
      <c r="B14" s="84"/>
      <c r="C14" s="48"/>
    </row>
    <row r="15" spans="1:3" ht="18.75" customHeight="1" x14ac:dyDescent="0.2">
      <c r="A15" s="47"/>
      <c r="B15" s="84"/>
      <c r="C15" s="48"/>
    </row>
    <row r="16" spans="1:3" ht="18.75" customHeight="1" x14ac:dyDescent="0.2">
      <c r="A16" s="79"/>
      <c r="B16" s="107"/>
      <c r="C16" s="48"/>
    </row>
    <row r="17" spans="1:3" ht="18.75" customHeight="1" x14ac:dyDescent="0.2">
      <c r="A17" s="47"/>
      <c r="B17" s="84"/>
      <c r="C17" s="48"/>
    </row>
    <row r="18" spans="1:3" ht="18.75" customHeight="1" x14ac:dyDescent="0.2">
      <c r="A18" s="47"/>
      <c r="B18" s="84"/>
      <c r="C18" s="48"/>
    </row>
    <row r="19" spans="1:3" ht="18.75" customHeight="1" x14ac:dyDescent="0.2">
      <c r="A19" s="47"/>
      <c r="B19" s="84"/>
      <c r="C19" s="48"/>
    </row>
    <row r="20" spans="1:3" ht="18.75" customHeight="1" x14ac:dyDescent="0.2">
      <c r="A20" s="47"/>
      <c r="B20" s="84"/>
      <c r="C20" s="48"/>
    </row>
    <row r="21" spans="1:3" ht="18.75" customHeight="1" x14ac:dyDescent="0.2">
      <c r="A21" s="47"/>
      <c r="B21" s="84"/>
      <c r="C21" s="48"/>
    </row>
    <row r="22" spans="1:3" s="78" customFormat="1" ht="18.75" customHeight="1" x14ac:dyDescent="0.25">
      <c r="A22" s="77" t="s">
        <v>78</v>
      </c>
      <c r="B22" s="106">
        <f>SUM(B5:B21)</f>
        <v>795.87</v>
      </c>
      <c r="C22" s="60">
        <f>SUM(C5:C21)</f>
        <v>1475</v>
      </c>
    </row>
    <row r="23" spans="1:3" ht="18.75" customHeight="1" x14ac:dyDescent="0.2">
      <c r="A23" s="47"/>
      <c r="B23" s="84"/>
      <c r="C23" s="48"/>
    </row>
    <row r="24" spans="1:3" ht="18.75" customHeight="1" x14ac:dyDescent="0.2">
      <c r="A24" s="47"/>
      <c r="B24" s="84"/>
      <c r="C24" s="48"/>
    </row>
    <row r="25" spans="1:3" ht="18.75" customHeight="1" x14ac:dyDescent="0.2">
      <c r="A25" s="47"/>
      <c r="B25" s="84"/>
      <c r="C25" s="48"/>
    </row>
    <row r="26" spans="1:3" ht="18.75" customHeight="1" x14ac:dyDescent="0.2">
      <c r="A26" s="47"/>
      <c r="B26" s="84"/>
      <c r="C26" s="48"/>
    </row>
    <row r="27" spans="1:3" ht="18.75" customHeight="1" x14ac:dyDescent="0.2">
      <c r="A27" s="47"/>
      <c r="B27" s="84"/>
      <c r="C27" s="48"/>
    </row>
    <row r="28" spans="1:3" ht="18.75" customHeight="1" x14ac:dyDescent="0.2">
      <c r="A28" s="47"/>
      <c r="B28" s="84"/>
      <c r="C28" s="48"/>
    </row>
    <row r="29" spans="1:3" ht="18.75" customHeight="1" x14ac:dyDescent="0.2">
      <c r="A29" s="47"/>
      <c r="B29" s="84"/>
      <c r="C29" s="48"/>
    </row>
    <row r="30" spans="1:3" ht="18.75" customHeight="1" x14ac:dyDescent="0.2">
      <c r="A30" s="47"/>
      <c r="B30" s="84"/>
      <c r="C30" s="48"/>
    </row>
    <row r="31" spans="1:3" ht="18.75" customHeight="1" x14ac:dyDescent="0.2">
      <c r="A31" s="47"/>
      <c r="B31" s="84"/>
      <c r="C31" s="48"/>
    </row>
    <row r="32" spans="1:3" ht="18.75" customHeight="1" x14ac:dyDescent="0.2">
      <c r="A32" s="47"/>
      <c r="B32" s="84"/>
      <c r="C32" s="48"/>
    </row>
    <row r="33" spans="1:3" ht="18.75" customHeight="1" x14ac:dyDescent="0.2">
      <c r="A33" s="47"/>
      <c r="B33" s="84"/>
      <c r="C33" s="48"/>
    </row>
    <row r="34" spans="1:3" ht="18.75" customHeight="1" x14ac:dyDescent="0.2">
      <c r="A34" s="47"/>
      <c r="B34" s="84"/>
      <c r="C34" s="48"/>
    </row>
    <row r="35" spans="1:3" ht="18.75" customHeight="1" x14ac:dyDescent="0.2">
      <c r="A35" s="47"/>
      <c r="B35" s="84"/>
      <c r="C35" s="48"/>
    </row>
  </sheetData>
  <phoneticPr fontId="0" type="noConversion"/>
  <printOptions horizontalCentered="1" verticalCentered="1" gridLines="1" gridLinesSet="0"/>
  <pageMargins left="0.25" right="0.25" top="1" bottom="1" header="0.5" footer="0.5"/>
  <pageSetup orientation="portrait" horizontalDpi="200" verticalDpi="200" r:id="rId1"/>
  <headerFooter alignWithMargins="0">
    <oddHeader>&amp;A</oddHeader>
    <oddFooter>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zoomScaleNormal="75" zoomScaleSheetLayoutView="100" workbookViewId="0">
      <selection sqref="A1:B1"/>
    </sheetView>
  </sheetViews>
  <sheetFormatPr defaultRowHeight="18.75" customHeight="1" x14ac:dyDescent="0.2"/>
  <cols>
    <col min="1" max="1" width="48.28515625" style="66" customWidth="1"/>
    <col min="2" max="2" width="21" style="75" customWidth="1"/>
    <col min="3" max="16384" width="9.140625" style="66"/>
  </cols>
  <sheetData>
    <row r="1" spans="1:2" ht="18.75" customHeight="1" x14ac:dyDescent="0.25">
      <c r="A1" s="348" t="s">
        <v>233</v>
      </c>
      <c r="B1" s="349"/>
    </row>
    <row r="2" spans="1:2" s="78" customFormat="1" ht="18.75" customHeight="1" x14ac:dyDescent="0.25">
      <c r="A2" s="38" t="s">
        <v>56</v>
      </c>
      <c r="B2" s="40" t="s">
        <v>78</v>
      </c>
    </row>
    <row r="3" spans="1:2" s="78" customFormat="1" ht="18.75" customHeight="1" x14ac:dyDescent="0.25">
      <c r="A3" s="38"/>
      <c r="B3" s="40" t="s">
        <v>60</v>
      </c>
    </row>
    <row r="4" spans="1:2" ht="18.75" customHeight="1" x14ac:dyDescent="0.2">
      <c r="A4" s="43"/>
      <c r="B4" s="45"/>
    </row>
    <row r="5" spans="1:2" ht="18.75" customHeight="1" x14ac:dyDescent="0.2">
      <c r="A5" s="47" t="s">
        <v>165</v>
      </c>
      <c r="B5" s="84">
        <v>1600</v>
      </c>
    </row>
    <row r="6" spans="1:2" ht="18.75" customHeight="1" x14ac:dyDescent="0.2">
      <c r="A6" s="47" t="s">
        <v>383</v>
      </c>
      <c r="B6" s="84">
        <v>200</v>
      </c>
    </row>
    <row r="7" spans="1:2" ht="18.75" customHeight="1" x14ac:dyDescent="0.2">
      <c r="A7" s="47" t="s">
        <v>166</v>
      </c>
      <c r="B7" s="84">
        <v>45</v>
      </c>
    </row>
    <row r="8" spans="1:2" ht="18.75" customHeight="1" x14ac:dyDescent="0.2">
      <c r="A8" s="47" t="s">
        <v>385</v>
      </c>
      <c r="B8" s="84">
        <v>750</v>
      </c>
    </row>
    <row r="9" spans="1:2" ht="18.75" customHeight="1" x14ac:dyDescent="0.2">
      <c r="A9" s="47" t="s">
        <v>368</v>
      </c>
      <c r="B9" s="84">
        <v>800</v>
      </c>
    </row>
    <row r="10" spans="1:2" ht="18.75" customHeight="1" x14ac:dyDescent="0.2">
      <c r="A10" s="47" t="s">
        <v>384</v>
      </c>
      <c r="B10" s="84">
        <v>50</v>
      </c>
    </row>
    <row r="11" spans="1:2" ht="18.75" customHeight="1" x14ac:dyDescent="0.2">
      <c r="A11" s="47" t="s">
        <v>369</v>
      </c>
      <c r="B11" s="84">
        <v>250</v>
      </c>
    </row>
    <row r="12" spans="1:2" ht="18.75" customHeight="1" x14ac:dyDescent="0.2">
      <c r="A12" s="47" t="s">
        <v>370</v>
      </c>
      <c r="B12" s="84">
        <v>300</v>
      </c>
    </row>
    <row r="13" spans="1:2" ht="18.75" customHeight="1" x14ac:dyDescent="0.2">
      <c r="A13" s="47" t="s">
        <v>387</v>
      </c>
      <c r="B13" s="84">
        <v>600</v>
      </c>
    </row>
    <row r="14" spans="1:2" ht="18.75" customHeight="1" x14ac:dyDescent="0.2">
      <c r="A14" s="47"/>
      <c r="B14" s="84"/>
    </row>
    <row r="15" spans="1:2" ht="18.75" customHeight="1" x14ac:dyDescent="0.2">
      <c r="A15" s="90"/>
      <c r="B15" s="84"/>
    </row>
    <row r="16" spans="1:2" s="113" customFormat="1" ht="18.75" customHeight="1" x14ac:dyDescent="0.25">
      <c r="A16" s="77" t="s">
        <v>78</v>
      </c>
      <c r="B16" s="106">
        <f>SUM(B5:B15)</f>
        <v>4595</v>
      </c>
    </row>
    <row r="17" spans="1:2" ht="18.75" customHeight="1" x14ac:dyDescent="0.2">
      <c r="A17" s="47"/>
      <c r="B17" s="84"/>
    </row>
    <row r="18" spans="1:2" ht="18.75" customHeight="1" x14ac:dyDescent="0.2">
      <c r="A18" s="47"/>
      <c r="B18" s="84"/>
    </row>
    <row r="19" spans="1:2" ht="18.75" customHeight="1" x14ac:dyDescent="0.2">
      <c r="A19" s="47"/>
      <c r="B19" s="84"/>
    </row>
    <row r="20" spans="1:2" ht="18.75" customHeight="1" x14ac:dyDescent="0.2">
      <c r="A20" s="47"/>
      <c r="B20" s="84"/>
    </row>
    <row r="21" spans="1:2" ht="18.75" customHeight="1" x14ac:dyDescent="0.2">
      <c r="A21" s="47"/>
      <c r="B21" s="84"/>
    </row>
    <row r="22" spans="1:2" ht="18.75" customHeight="1" x14ac:dyDescent="0.2">
      <c r="A22" s="47"/>
      <c r="B22" s="48"/>
    </row>
    <row r="23" spans="1:2" ht="18.75" customHeight="1" x14ac:dyDescent="0.2">
      <c r="A23" s="47"/>
      <c r="B23" s="48"/>
    </row>
    <row r="24" spans="1:2" ht="18.75" customHeight="1" x14ac:dyDescent="0.2">
      <c r="A24" s="47"/>
      <c r="B24" s="48"/>
    </row>
    <row r="25" spans="1:2" ht="18.75" customHeight="1" x14ac:dyDescent="0.2">
      <c r="A25" s="47"/>
      <c r="B25" s="48"/>
    </row>
    <row r="26" spans="1:2" ht="18.75" customHeight="1" x14ac:dyDescent="0.2">
      <c r="A26" s="47"/>
      <c r="B26" s="48"/>
    </row>
    <row r="27" spans="1:2" ht="18.75" customHeight="1" x14ac:dyDescent="0.2">
      <c r="A27" s="47"/>
      <c r="B27" s="48"/>
    </row>
    <row r="28" spans="1:2" ht="18.75" customHeight="1" x14ac:dyDescent="0.2">
      <c r="A28" s="47"/>
      <c r="B28" s="48"/>
    </row>
    <row r="29" spans="1:2" ht="18.75" customHeight="1" x14ac:dyDescent="0.2">
      <c r="A29" s="47"/>
      <c r="B29" s="48"/>
    </row>
    <row r="30" spans="1:2" ht="18.75" customHeight="1" x14ac:dyDescent="0.2">
      <c r="A30" s="47"/>
      <c r="B30" s="48"/>
    </row>
    <row r="31" spans="1:2" ht="18.75" customHeight="1" x14ac:dyDescent="0.2">
      <c r="A31" s="47"/>
      <c r="B31" s="48"/>
    </row>
    <row r="32" spans="1:2" ht="18.75" customHeight="1" x14ac:dyDescent="0.2">
      <c r="A32" s="47"/>
      <c r="B32" s="48"/>
    </row>
    <row r="33" spans="1:2" ht="18.75" customHeight="1" x14ac:dyDescent="0.2">
      <c r="A33" s="47"/>
      <c r="B33" s="48"/>
    </row>
    <row r="34" spans="1:2" ht="18.75" customHeight="1" x14ac:dyDescent="0.2">
      <c r="A34" s="47"/>
      <c r="B34" s="48"/>
    </row>
    <row r="35" spans="1:2" ht="18.75" customHeight="1" x14ac:dyDescent="0.2">
      <c r="A35" s="47"/>
      <c r="B35" s="48"/>
    </row>
    <row r="36" spans="1:2" ht="18.75" customHeight="1" x14ac:dyDescent="0.2">
      <c r="A36" s="47"/>
      <c r="B36" s="48"/>
    </row>
    <row r="37" spans="1:2" ht="18.75" customHeight="1" x14ac:dyDescent="0.2">
      <c r="A37" s="47"/>
      <c r="B37" s="48"/>
    </row>
    <row r="38" spans="1:2" ht="18.75" customHeight="1" x14ac:dyDescent="0.2">
      <c r="A38" s="47"/>
      <c r="B38" s="48"/>
    </row>
  </sheetData>
  <mergeCells count="1">
    <mergeCell ref="A1:B1"/>
  </mergeCells>
  <phoneticPr fontId="0" type="noConversion"/>
  <printOptions horizontalCentered="1" verticalCentered="1" gridLines="1" gridLinesSet="0"/>
  <pageMargins left="0.75" right="0.75" top="1" bottom="1" header="0.5" footer="0.5"/>
  <pageSetup scale="91" orientation="portrait" horizontalDpi="200" verticalDpi="200" r:id="rId1"/>
  <headerFooter alignWithMargins="0">
    <oddHeader>&amp;A</oddHeader>
    <oddFooter>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1"/>
  <sheetViews>
    <sheetView zoomScaleNormal="100" zoomScaleSheetLayoutView="50" workbookViewId="0">
      <selection sqref="A1:B1"/>
    </sheetView>
  </sheetViews>
  <sheetFormatPr defaultRowHeight="18.75" customHeight="1" x14ac:dyDescent="0.2"/>
  <cols>
    <col min="1" max="1" width="15.5703125" style="66" customWidth="1"/>
    <col min="2" max="2" width="30.5703125" style="66" customWidth="1"/>
    <col min="3" max="3" width="13.7109375" style="74" bestFit="1" customWidth="1"/>
    <col min="4" max="4" width="15.28515625" style="108" customWidth="1"/>
    <col min="5" max="5" width="15" style="75" customWidth="1"/>
    <col min="6" max="6" width="20.5703125" style="66" bestFit="1" customWidth="1"/>
    <col min="7" max="7" width="9.140625" style="66"/>
    <col min="8" max="8" width="16.5703125" style="66" bestFit="1" customWidth="1"/>
    <col min="9" max="9" width="14.5703125" style="66" bestFit="1" customWidth="1"/>
    <col min="10" max="10" width="15.140625" style="66" bestFit="1" customWidth="1"/>
    <col min="11" max="11" width="16.140625" style="66" bestFit="1" customWidth="1"/>
    <col min="12" max="12" width="10.85546875" style="66" bestFit="1" customWidth="1"/>
    <col min="13" max="13" width="15.5703125" style="66" bestFit="1" customWidth="1"/>
    <col min="14" max="14" width="17.28515625" style="66" bestFit="1" customWidth="1"/>
    <col min="15" max="15" width="15.85546875" style="66" bestFit="1" customWidth="1"/>
    <col min="16" max="16" width="24" style="66" customWidth="1"/>
    <col min="17" max="20" width="9.140625" style="66"/>
    <col min="21" max="21" width="18.7109375" style="66" customWidth="1"/>
    <col min="22" max="22" width="12.7109375" style="66" customWidth="1"/>
    <col min="23" max="16384" width="9.140625" style="66"/>
  </cols>
  <sheetData>
    <row r="1" spans="1:26" ht="18.75" customHeight="1" x14ac:dyDescent="0.25">
      <c r="A1" s="361" t="s">
        <v>234</v>
      </c>
      <c r="B1" s="362"/>
      <c r="C1" s="67"/>
      <c r="D1" s="143"/>
      <c r="E1" s="68"/>
    </row>
    <row r="2" spans="1:26" s="78" customFormat="1" ht="18.75" customHeight="1" x14ac:dyDescent="0.25">
      <c r="A2" s="144"/>
      <c r="B2" s="144"/>
      <c r="C2" s="145"/>
      <c r="D2" s="146"/>
      <c r="E2" s="137"/>
    </row>
    <row r="3" spans="1:26" s="78" customFormat="1" ht="18.75" customHeight="1" x14ac:dyDescent="0.25">
      <c r="A3" s="147" t="s">
        <v>320</v>
      </c>
      <c r="B3" s="148"/>
      <c r="C3" s="148"/>
      <c r="D3" s="148"/>
      <c r="E3" s="148"/>
      <c r="F3" s="149"/>
      <c r="G3" s="148"/>
      <c r="H3" s="148"/>
      <c r="I3" s="66"/>
      <c r="J3" s="66"/>
      <c r="K3" s="66"/>
      <c r="L3" s="66"/>
      <c r="M3" s="66"/>
      <c r="N3" s="66"/>
      <c r="O3" s="66"/>
      <c r="P3" s="66"/>
    </row>
    <row r="4" spans="1:26" ht="18.75" customHeight="1" x14ac:dyDescent="0.25">
      <c r="A4" s="38" t="s">
        <v>321</v>
      </c>
      <c r="B4" s="38" t="s">
        <v>322</v>
      </c>
      <c r="C4" s="38" t="s">
        <v>323</v>
      </c>
      <c r="D4" s="38" t="s">
        <v>324</v>
      </c>
      <c r="E4" s="38" t="s">
        <v>325</v>
      </c>
      <c r="F4" s="40" t="s">
        <v>326</v>
      </c>
      <c r="G4" s="38" t="s">
        <v>327</v>
      </c>
      <c r="H4" s="38" t="s">
        <v>328</v>
      </c>
      <c r="I4" s="38" t="s">
        <v>329</v>
      </c>
      <c r="J4" s="38" t="s">
        <v>330</v>
      </c>
      <c r="K4" s="38" t="s">
        <v>331</v>
      </c>
      <c r="L4" s="38" t="s">
        <v>332</v>
      </c>
      <c r="M4" s="38" t="s">
        <v>333</v>
      </c>
      <c r="N4" s="38" t="s">
        <v>334</v>
      </c>
      <c r="O4" s="38" t="s">
        <v>78</v>
      </c>
      <c r="P4" s="38" t="s">
        <v>335</v>
      </c>
    </row>
    <row r="5" spans="1:26" ht="18.75" customHeight="1" x14ac:dyDescent="0.25">
      <c r="A5" s="77" t="s">
        <v>336</v>
      </c>
      <c r="B5" s="54">
        <v>8.5</v>
      </c>
      <c r="C5" s="43">
        <v>106</v>
      </c>
      <c r="D5" s="54">
        <f t="shared" ref="D5:D10" si="0">+B5*C5</f>
        <v>901</v>
      </c>
      <c r="E5" s="43">
        <v>6</v>
      </c>
      <c r="F5" s="54">
        <f t="shared" ref="F5:F10" si="1">E5*12.75</f>
        <v>76.5</v>
      </c>
      <c r="G5" s="43">
        <v>0</v>
      </c>
      <c r="H5" s="54">
        <f t="shared" ref="H5:H10" si="2">0*12.75</f>
        <v>0</v>
      </c>
      <c r="I5" s="54">
        <f t="shared" ref="I5:I10" si="3">+D5+H5+F5</f>
        <v>977.5</v>
      </c>
      <c r="J5" s="54">
        <f t="shared" ref="J5:J10" si="4">+I5*6.2%</f>
        <v>60.604999999999997</v>
      </c>
      <c r="K5" s="54">
        <f t="shared" ref="K5:K10" si="5">+I5*1.45%</f>
        <v>14.173749999999998</v>
      </c>
      <c r="L5" s="54">
        <v>2.15</v>
      </c>
      <c r="M5" s="54">
        <f t="shared" ref="M5:M10" si="6">+I5*0.24%</f>
        <v>2.3459999999999996</v>
      </c>
      <c r="N5" s="54">
        <v>261</v>
      </c>
      <c r="O5" s="54">
        <f t="shared" ref="O5:O10" si="7">+I5+J5+K5+L5+M5+N5</f>
        <v>1317.77475</v>
      </c>
      <c r="P5" s="48">
        <f t="shared" ref="P5:P10" si="8">+O5*13</f>
        <v>17131.071749999999</v>
      </c>
    </row>
    <row r="6" spans="1:26" ht="18.75" customHeight="1" x14ac:dyDescent="0.25">
      <c r="A6" s="77" t="s">
        <v>336</v>
      </c>
      <c r="B6" s="54">
        <v>8.5</v>
      </c>
      <c r="C6" s="43">
        <v>106</v>
      </c>
      <c r="D6" s="54">
        <f t="shared" si="0"/>
        <v>901</v>
      </c>
      <c r="E6" s="43">
        <v>6</v>
      </c>
      <c r="F6" s="54">
        <f t="shared" si="1"/>
        <v>76.5</v>
      </c>
      <c r="G6" s="43">
        <v>0</v>
      </c>
      <c r="H6" s="54">
        <f t="shared" si="2"/>
        <v>0</v>
      </c>
      <c r="I6" s="54">
        <f t="shared" si="3"/>
        <v>977.5</v>
      </c>
      <c r="J6" s="54">
        <f t="shared" si="4"/>
        <v>60.604999999999997</v>
      </c>
      <c r="K6" s="54">
        <f t="shared" si="5"/>
        <v>14.173749999999998</v>
      </c>
      <c r="L6" s="54">
        <v>2.15</v>
      </c>
      <c r="M6" s="54">
        <f t="shared" si="6"/>
        <v>2.3459999999999996</v>
      </c>
      <c r="N6" s="54">
        <v>261</v>
      </c>
      <c r="O6" s="54">
        <f t="shared" si="7"/>
        <v>1317.77475</v>
      </c>
      <c r="P6" s="48">
        <f t="shared" si="8"/>
        <v>17131.071749999999</v>
      </c>
    </row>
    <row r="7" spans="1:26" ht="18.75" customHeight="1" x14ac:dyDescent="0.25">
      <c r="A7" s="77" t="s">
        <v>337</v>
      </c>
      <c r="B7" s="54">
        <v>8.5</v>
      </c>
      <c r="C7" s="43">
        <v>106</v>
      </c>
      <c r="D7" s="54">
        <f t="shared" si="0"/>
        <v>901</v>
      </c>
      <c r="E7" s="43">
        <v>6</v>
      </c>
      <c r="F7" s="54">
        <f t="shared" si="1"/>
        <v>76.5</v>
      </c>
      <c r="G7" s="43">
        <v>0</v>
      </c>
      <c r="H7" s="54">
        <f t="shared" si="2"/>
        <v>0</v>
      </c>
      <c r="I7" s="54">
        <f t="shared" si="3"/>
        <v>977.5</v>
      </c>
      <c r="J7" s="54">
        <f t="shared" si="4"/>
        <v>60.604999999999997</v>
      </c>
      <c r="K7" s="54">
        <f t="shared" si="5"/>
        <v>14.173749999999998</v>
      </c>
      <c r="L7" s="54">
        <v>2.15</v>
      </c>
      <c r="M7" s="54">
        <f t="shared" si="6"/>
        <v>2.3459999999999996</v>
      </c>
      <c r="N7" s="54">
        <v>261</v>
      </c>
      <c r="O7" s="54">
        <f t="shared" si="7"/>
        <v>1317.77475</v>
      </c>
      <c r="P7" s="48">
        <f t="shared" si="8"/>
        <v>17131.071749999999</v>
      </c>
      <c r="Q7" s="358" t="s">
        <v>356</v>
      </c>
      <c r="R7" s="359"/>
      <c r="S7" s="359"/>
      <c r="T7" s="359"/>
      <c r="U7" s="360"/>
      <c r="V7" s="250">
        <v>6.2E-2</v>
      </c>
      <c r="W7" s="70"/>
      <c r="X7" s="96"/>
      <c r="Y7" s="70"/>
      <c r="Z7" s="70"/>
    </row>
    <row r="8" spans="1:26" ht="18.75" customHeight="1" x14ac:dyDescent="0.25">
      <c r="A8" s="77" t="s">
        <v>337</v>
      </c>
      <c r="B8" s="54">
        <v>8.5</v>
      </c>
      <c r="C8" s="43">
        <v>106</v>
      </c>
      <c r="D8" s="54">
        <f t="shared" si="0"/>
        <v>901</v>
      </c>
      <c r="E8" s="43">
        <v>6</v>
      </c>
      <c r="F8" s="54">
        <f t="shared" si="1"/>
        <v>76.5</v>
      </c>
      <c r="G8" s="43">
        <v>0</v>
      </c>
      <c r="H8" s="54">
        <f t="shared" si="2"/>
        <v>0</v>
      </c>
      <c r="I8" s="54">
        <f t="shared" si="3"/>
        <v>977.5</v>
      </c>
      <c r="J8" s="54">
        <f t="shared" si="4"/>
        <v>60.604999999999997</v>
      </c>
      <c r="K8" s="54">
        <f t="shared" si="5"/>
        <v>14.173749999999998</v>
      </c>
      <c r="L8" s="54">
        <v>2.15</v>
      </c>
      <c r="M8" s="54">
        <f t="shared" si="6"/>
        <v>2.3459999999999996</v>
      </c>
      <c r="N8" s="54">
        <v>261</v>
      </c>
      <c r="O8" s="54">
        <f t="shared" si="7"/>
        <v>1317.77475</v>
      </c>
      <c r="P8" s="48">
        <f t="shared" si="8"/>
        <v>17131.071749999999</v>
      </c>
      <c r="Q8" s="358" t="s">
        <v>345</v>
      </c>
      <c r="R8" s="359"/>
      <c r="S8" s="359"/>
      <c r="T8" s="359"/>
      <c r="U8" s="360"/>
      <c r="V8" s="250">
        <v>1.4500000000000001E-2</v>
      </c>
      <c r="W8" s="70"/>
      <c r="X8" s="96"/>
      <c r="Y8" s="70"/>
      <c r="Z8" s="70"/>
    </row>
    <row r="9" spans="1:26" ht="18.75" customHeight="1" x14ac:dyDescent="0.25">
      <c r="A9" s="77" t="s">
        <v>338</v>
      </c>
      <c r="B9" s="54">
        <v>8.5</v>
      </c>
      <c r="C9" s="43">
        <v>106</v>
      </c>
      <c r="D9" s="54">
        <f t="shared" si="0"/>
        <v>901</v>
      </c>
      <c r="E9" s="43">
        <v>6</v>
      </c>
      <c r="F9" s="54">
        <f t="shared" si="1"/>
        <v>76.5</v>
      </c>
      <c r="G9" s="43">
        <v>0</v>
      </c>
      <c r="H9" s="54">
        <f t="shared" si="2"/>
        <v>0</v>
      </c>
      <c r="I9" s="54">
        <f t="shared" si="3"/>
        <v>977.5</v>
      </c>
      <c r="J9" s="54">
        <f t="shared" si="4"/>
        <v>60.604999999999997</v>
      </c>
      <c r="K9" s="54">
        <f t="shared" si="5"/>
        <v>14.173749999999998</v>
      </c>
      <c r="L9" s="54">
        <v>2.15</v>
      </c>
      <c r="M9" s="54">
        <f t="shared" si="6"/>
        <v>2.3459999999999996</v>
      </c>
      <c r="N9" s="54">
        <v>261</v>
      </c>
      <c r="O9" s="54">
        <f t="shared" si="7"/>
        <v>1317.77475</v>
      </c>
      <c r="P9" s="48">
        <f t="shared" si="8"/>
        <v>17131.071749999999</v>
      </c>
      <c r="Q9" s="358" t="s">
        <v>357</v>
      </c>
      <c r="R9" s="359"/>
      <c r="S9" s="359"/>
      <c r="T9" s="359"/>
      <c r="U9" s="360"/>
      <c r="V9" s="251">
        <v>8.0000000000000002E-3</v>
      </c>
      <c r="W9"/>
      <c r="X9" s="96"/>
    </row>
    <row r="10" spans="1:26" ht="18.75" customHeight="1" x14ac:dyDescent="0.25">
      <c r="A10" s="77" t="s">
        <v>338</v>
      </c>
      <c r="B10" s="54">
        <v>8.5</v>
      </c>
      <c r="C10" s="43">
        <v>106</v>
      </c>
      <c r="D10" s="54">
        <f t="shared" si="0"/>
        <v>901</v>
      </c>
      <c r="E10" s="43">
        <v>6</v>
      </c>
      <c r="F10" s="54">
        <f t="shared" si="1"/>
        <v>76.5</v>
      </c>
      <c r="G10" s="43">
        <v>0</v>
      </c>
      <c r="H10" s="54">
        <f t="shared" si="2"/>
        <v>0</v>
      </c>
      <c r="I10" s="54">
        <f t="shared" si="3"/>
        <v>977.5</v>
      </c>
      <c r="J10" s="54">
        <f t="shared" si="4"/>
        <v>60.604999999999997</v>
      </c>
      <c r="K10" s="54">
        <f t="shared" si="5"/>
        <v>14.173749999999998</v>
      </c>
      <c r="L10" s="54">
        <v>2.15</v>
      </c>
      <c r="M10" s="54">
        <f t="shared" si="6"/>
        <v>2.3459999999999996</v>
      </c>
      <c r="N10" s="54">
        <v>261</v>
      </c>
      <c r="O10" s="54">
        <f t="shared" si="7"/>
        <v>1317.77475</v>
      </c>
      <c r="P10" s="48">
        <f t="shared" si="8"/>
        <v>17131.071749999999</v>
      </c>
      <c r="Q10" s="358" t="s">
        <v>358</v>
      </c>
      <c r="R10" s="359"/>
      <c r="S10" s="359"/>
      <c r="T10" s="359"/>
      <c r="U10" s="360"/>
      <c r="V10" s="251">
        <v>2.9999999999999997E-4</v>
      </c>
      <c r="W10"/>
      <c r="X10" s="96"/>
    </row>
    <row r="11" spans="1:26" ht="18.75" customHeight="1" x14ac:dyDescent="0.25">
      <c r="A11" s="77"/>
      <c r="B11" s="47"/>
      <c r="C11" s="47"/>
      <c r="D11" s="47"/>
      <c r="E11" s="47"/>
      <c r="F11" s="48"/>
      <c r="G11" s="47"/>
      <c r="H11" s="47"/>
      <c r="I11" s="47"/>
      <c r="J11" s="48"/>
      <c r="K11" s="47"/>
      <c r="L11" s="47"/>
      <c r="M11" s="48"/>
      <c r="N11" s="47"/>
      <c r="O11" s="47"/>
      <c r="P11" s="48">
        <f>+O11*26</f>
        <v>0</v>
      </c>
      <c r="Q11" s="358" t="s">
        <v>359</v>
      </c>
      <c r="R11" s="359"/>
      <c r="S11" s="359"/>
      <c r="T11" s="359"/>
      <c r="U11" s="360"/>
      <c r="V11" s="90">
        <v>6</v>
      </c>
      <c r="W11"/>
      <c r="X11" s="96"/>
    </row>
    <row r="12" spans="1:26" ht="18.75" customHeight="1" x14ac:dyDescent="0.25">
      <c r="A12" s="77"/>
      <c r="B12" s="47"/>
      <c r="C12" s="47"/>
      <c r="D12" s="87">
        <f>SUM(D5:D11)</f>
        <v>5406</v>
      </c>
      <c r="E12" s="47"/>
      <c r="F12" s="48">
        <f>SUM(F5:F11)</f>
        <v>459</v>
      </c>
      <c r="G12" s="47"/>
      <c r="H12" s="87">
        <f>SUM(H5:H11)</f>
        <v>0</v>
      </c>
      <c r="I12" s="87">
        <f t="shared" ref="I12:O12" si="9">SUM(I5:I11)</f>
        <v>5865</v>
      </c>
      <c r="J12" s="48">
        <f t="shared" si="9"/>
        <v>363.63</v>
      </c>
      <c r="K12" s="87">
        <f t="shared" si="9"/>
        <v>85.04249999999999</v>
      </c>
      <c r="L12" s="87">
        <f t="shared" si="9"/>
        <v>12.9</v>
      </c>
      <c r="M12" s="48">
        <f t="shared" si="9"/>
        <v>14.075999999999999</v>
      </c>
      <c r="N12" s="87">
        <f t="shared" si="9"/>
        <v>1566</v>
      </c>
      <c r="O12" s="87">
        <f t="shared" si="9"/>
        <v>7906.6485000000011</v>
      </c>
      <c r="P12" s="48">
        <f>SUM(P5:P11)</f>
        <v>102786.4305</v>
      </c>
      <c r="Q12" s="358" t="s">
        <v>360</v>
      </c>
      <c r="R12" s="359"/>
      <c r="S12" s="359"/>
      <c r="T12" s="359"/>
      <c r="U12" s="360"/>
      <c r="V12" s="90">
        <v>132</v>
      </c>
      <c r="W12"/>
      <c r="X12" s="96"/>
    </row>
    <row r="13" spans="1:26" ht="18.75" customHeight="1" x14ac:dyDescent="0.25">
      <c r="A13" s="77" t="s">
        <v>339</v>
      </c>
      <c r="B13" s="47"/>
      <c r="C13" s="47"/>
      <c r="D13" s="47"/>
      <c r="E13" s="47"/>
      <c r="F13" s="48"/>
      <c r="G13" s="47"/>
      <c r="H13" s="47"/>
      <c r="I13" s="87"/>
      <c r="J13" s="47"/>
      <c r="K13" s="47"/>
      <c r="L13" s="47"/>
      <c r="M13" s="47"/>
      <c r="N13" s="47"/>
      <c r="O13" s="47"/>
      <c r="P13" s="48"/>
      <c r="Q13" s="358" t="s">
        <v>361</v>
      </c>
      <c r="R13" s="359"/>
      <c r="S13" s="359"/>
      <c r="T13" s="359"/>
      <c r="U13" s="360"/>
      <c r="V13" s="90">
        <v>108</v>
      </c>
      <c r="W13"/>
      <c r="X13" s="96"/>
    </row>
    <row r="14" spans="1:26" ht="18.75" customHeight="1" x14ac:dyDescent="0.25">
      <c r="A14" s="77"/>
      <c r="B14" s="47"/>
      <c r="C14" s="47"/>
      <c r="D14" s="47"/>
      <c r="E14" s="47"/>
      <c r="F14" s="48"/>
      <c r="G14" s="47"/>
      <c r="H14" s="47"/>
      <c r="I14" s="47"/>
      <c r="J14" s="47"/>
      <c r="K14" s="47"/>
      <c r="L14" s="47"/>
      <c r="M14" s="47"/>
      <c r="N14" s="47"/>
      <c r="O14" s="47"/>
      <c r="P14" s="48"/>
      <c r="Q14" s="358" t="s">
        <v>362</v>
      </c>
      <c r="R14" s="359"/>
      <c r="S14" s="359"/>
      <c r="T14" s="359"/>
      <c r="U14" s="360"/>
      <c r="V14" s="90">
        <v>108</v>
      </c>
      <c r="W14"/>
      <c r="X14" s="96"/>
    </row>
    <row r="15" spans="1:26" ht="18.75" customHeight="1" x14ac:dyDescent="0.25">
      <c r="A15" s="150" t="s">
        <v>340</v>
      </c>
      <c r="B15" s="132"/>
      <c r="C15" s="132"/>
      <c r="D15" s="132"/>
      <c r="E15" s="132"/>
      <c r="F15" s="151"/>
      <c r="G15" s="132"/>
      <c r="H15" s="132"/>
      <c r="I15" s="132"/>
      <c r="J15" s="131"/>
      <c r="K15" s="47"/>
      <c r="L15" s="47"/>
      <c r="M15" s="47"/>
      <c r="N15" s="47"/>
      <c r="O15" s="47"/>
      <c r="P15" s="48"/>
      <c r="Q15" s="358" t="s">
        <v>363</v>
      </c>
      <c r="R15" s="359"/>
      <c r="S15" s="359"/>
      <c r="T15" s="359"/>
      <c r="U15" s="360"/>
      <c r="V15" s="252">
        <v>9.25</v>
      </c>
      <c r="W15"/>
      <c r="X15" s="96"/>
    </row>
    <row r="16" spans="1:26" ht="18.75" customHeight="1" x14ac:dyDescent="0.25">
      <c r="A16" s="38" t="s">
        <v>321</v>
      </c>
      <c r="B16" s="38" t="s">
        <v>322</v>
      </c>
      <c r="C16" s="38" t="s">
        <v>323</v>
      </c>
      <c r="D16" s="38" t="s">
        <v>324</v>
      </c>
      <c r="E16" s="38" t="s">
        <v>325</v>
      </c>
      <c r="F16" s="40" t="s">
        <v>326</v>
      </c>
      <c r="G16" s="38" t="s">
        <v>327</v>
      </c>
      <c r="H16" s="38" t="s">
        <v>328</v>
      </c>
      <c r="I16" s="38" t="s">
        <v>329</v>
      </c>
      <c r="J16" s="38" t="s">
        <v>330</v>
      </c>
      <c r="K16" s="38" t="s">
        <v>331</v>
      </c>
      <c r="L16" s="38" t="s">
        <v>332</v>
      </c>
      <c r="M16" s="38" t="s">
        <v>333</v>
      </c>
      <c r="N16" s="38" t="s">
        <v>334</v>
      </c>
      <c r="O16" s="38" t="s">
        <v>78</v>
      </c>
      <c r="P16" s="38" t="s">
        <v>335</v>
      </c>
      <c r="Q16" s="358" t="s">
        <v>364</v>
      </c>
      <c r="R16" s="359"/>
      <c r="S16" s="359"/>
      <c r="T16" s="359"/>
      <c r="U16" s="360"/>
      <c r="V16" s="252">
        <v>13.87</v>
      </c>
      <c r="W16"/>
      <c r="X16" s="96"/>
    </row>
    <row r="17" spans="1:24" ht="18.75" customHeight="1" x14ac:dyDescent="0.25">
      <c r="A17" s="77" t="s">
        <v>551</v>
      </c>
      <c r="B17" s="54">
        <v>9</v>
      </c>
      <c r="C17" s="43">
        <v>106</v>
      </c>
      <c r="D17" s="54">
        <f t="shared" ref="D17:D22" si="10">+B17*C17</f>
        <v>954</v>
      </c>
      <c r="E17" s="43">
        <v>6</v>
      </c>
      <c r="F17" s="54">
        <v>81</v>
      </c>
      <c r="G17" s="43">
        <v>13</v>
      </c>
      <c r="H17" s="54">
        <f t="shared" ref="H17:H22" si="11">13*13.5</f>
        <v>175.5</v>
      </c>
      <c r="I17" s="54">
        <f t="shared" ref="I17:I23" si="12">+D17+H17+F17</f>
        <v>1210.5</v>
      </c>
      <c r="J17" s="54">
        <f t="shared" ref="J17:J22" si="13">+I17*6.2%</f>
        <v>75.051000000000002</v>
      </c>
      <c r="K17" s="54">
        <f t="shared" ref="K17:K22" si="14">+I17*1.45%</f>
        <v>17.552249999999997</v>
      </c>
      <c r="L17" s="54">
        <v>2.15</v>
      </c>
      <c r="M17" s="54">
        <f t="shared" ref="M17:M23" si="15">+I17*0.24%</f>
        <v>2.9051999999999998</v>
      </c>
      <c r="N17" s="54">
        <v>261</v>
      </c>
      <c r="O17" s="54">
        <f t="shared" ref="O17:O22" si="16">+I17+J17+K17+L17+M17+N17</f>
        <v>1569.1584499999999</v>
      </c>
      <c r="P17" s="48">
        <f t="shared" ref="P17:P28" si="17">O17*13</f>
        <v>20399.059849999998</v>
      </c>
      <c r="Q17" s="358" t="s">
        <v>534</v>
      </c>
      <c r="R17" s="359"/>
      <c r="S17" s="359"/>
      <c r="T17" s="359"/>
      <c r="U17" s="360"/>
      <c r="V17" s="252">
        <v>261</v>
      </c>
      <c r="W17"/>
      <c r="X17" s="96"/>
    </row>
    <row r="18" spans="1:24" ht="18.75" customHeight="1" x14ac:dyDescent="0.25">
      <c r="A18" s="77" t="s">
        <v>551</v>
      </c>
      <c r="B18" s="54">
        <v>9</v>
      </c>
      <c r="C18" s="43">
        <v>106</v>
      </c>
      <c r="D18" s="54">
        <f t="shared" si="10"/>
        <v>954</v>
      </c>
      <c r="E18" s="43">
        <v>6</v>
      </c>
      <c r="F18" s="54">
        <v>81</v>
      </c>
      <c r="G18" s="43">
        <v>13</v>
      </c>
      <c r="H18" s="54">
        <f t="shared" si="11"/>
        <v>175.5</v>
      </c>
      <c r="I18" s="54">
        <f t="shared" si="12"/>
        <v>1210.5</v>
      </c>
      <c r="J18" s="54">
        <f t="shared" si="13"/>
        <v>75.051000000000002</v>
      </c>
      <c r="K18" s="54">
        <f t="shared" si="14"/>
        <v>17.552249999999997</v>
      </c>
      <c r="L18" s="54">
        <v>2.15</v>
      </c>
      <c r="M18" s="54">
        <f t="shared" si="15"/>
        <v>2.9051999999999998</v>
      </c>
      <c r="N18" s="54">
        <v>261</v>
      </c>
      <c r="O18" s="54">
        <f t="shared" si="16"/>
        <v>1569.1584499999999</v>
      </c>
      <c r="P18" s="48">
        <f t="shared" si="17"/>
        <v>20399.059849999998</v>
      </c>
    </row>
    <row r="19" spans="1:24" ht="18.75" customHeight="1" x14ac:dyDescent="0.25">
      <c r="A19" s="77" t="s">
        <v>552</v>
      </c>
      <c r="B19" s="54">
        <v>9</v>
      </c>
      <c r="C19" s="43">
        <v>106</v>
      </c>
      <c r="D19" s="54">
        <f t="shared" si="10"/>
        <v>954</v>
      </c>
      <c r="E19" s="43">
        <v>6</v>
      </c>
      <c r="F19" s="54">
        <v>81</v>
      </c>
      <c r="G19" s="43">
        <v>13</v>
      </c>
      <c r="H19" s="54">
        <f t="shared" si="11"/>
        <v>175.5</v>
      </c>
      <c r="I19" s="54">
        <f t="shared" si="12"/>
        <v>1210.5</v>
      </c>
      <c r="J19" s="54">
        <f t="shared" si="13"/>
        <v>75.051000000000002</v>
      </c>
      <c r="K19" s="54">
        <f t="shared" si="14"/>
        <v>17.552249999999997</v>
      </c>
      <c r="L19" s="54">
        <v>2.15</v>
      </c>
      <c r="M19" s="54">
        <f t="shared" si="15"/>
        <v>2.9051999999999998</v>
      </c>
      <c r="N19" s="54">
        <v>261</v>
      </c>
      <c r="O19" s="54">
        <f t="shared" si="16"/>
        <v>1569.1584499999999</v>
      </c>
      <c r="P19" s="48">
        <f t="shared" si="17"/>
        <v>20399.059849999998</v>
      </c>
    </row>
    <row r="20" spans="1:24" ht="18.75" customHeight="1" x14ac:dyDescent="0.25">
      <c r="A20" s="77" t="s">
        <v>552</v>
      </c>
      <c r="B20" s="54">
        <v>9</v>
      </c>
      <c r="C20" s="43">
        <v>106</v>
      </c>
      <c r="D20" s="54">
        <f t="shared" si="10"/>
        <v>954</v>
      </c>
      <c r="E20" s="43">
        <v>6</v>
      </c>
      <c r="F20" s="54">
        <v>81</v>
      </c>
      <c r="G20" s="43">
        <v>13</v>
      </c>
      <c r="H20" s="54">
        <f t="shared" si="11"/>
        <v>175.5</v>
      </c>
      <c r="I20" s="54">
        <f t="shared" si="12"/>
        <v>1210.5</v>
      </c>
      <c r="J20" s="54">
        <f t="shared" si="13"/>
        <v>75.051000000000002</v>
      </c>
      <c r="K20" s="54">
        <f t="shared" si="14"/>
        <v>17.552249999999997</v>
      </c>
      <c r="L20" s="54">
        <v>2.15</v>
      </c>
      <c r="M20" s="54">
        <f t="shared" si="15"/>
        <v>2.9051999999999998</v>
      </c>
      <c r="N20" s="54">
        <v>261</v>
      </c>
      <c r="O20" s="54">
        <f t="shared" si="16"/>
        <v>1569.1584499999999</v>
      </c>
      <c r="P20" s="48">
        <f t="shared" si="17"/>
        <v>20399.059849999998</v>
      </c>
    </row>
    <row r="21" spans="1:24" ht="18.75" customHeight="1" x14ac:dyDescent="0.25">
      <c r="A21" s="77" t="s">
        <v>553</v>
      </c>
      <c r="B21" s="54">
        <v>9</v>
      </c>
      <c r="C21" s="43">
        <v>106</v>
      </c>
      <c r="D21" s="54">
        <f t="shared" si="10"/>
        <v>954</v>
      </c>
      <c r="E21" s="43">
        <v>6</v>
      </c>
      <c r="F21" s="54">
        <v>81</v>
      </c>
      <c r="G21" s="43">
        <v>13</v>
      </c>
      <c r="H21" s="54">
        <f t="shared" si="11"/>
        <v>175.5</v>
      </c>
      <c r="I21" s="54">
        <f t="shared" si="12"/>
        <v>1210.5</v>
      </c>
      <c r="J21" s="54">
        <f t="shared" si="13"/>
        <v>75.051000000000002</v>
      </c>
      <c r="K21" s="54">
        <f t="shared" si="14"/>
        <v>17.552249999999997</v>
      </c>
      <c r="L21" s="54">
        <v>2.15</v>
      </c>
      <c r="M21" s="54">
        <f t="shared" si="15"/>
        <v>2.9051999999999998</v>
      </c>
      <c r="N21" s="54">
        <v>261</v>
      </c>
      <c r="O21" s="54">
        <f t="shared" si="16"/>
        <v>1569.1584499999999</v>
      </c>
      <c r="P21" s="48">
        <f t="shared" si="17"/>
        <v>20399.059849999998</v>
      </c>
    </row>
    <row r="22" spans="1:24" ht="18.75" customHeight="1" x14ac:dyDescent="0.25">
      <c r="A22" s="77" t="s">
        <v>553</v>
      </c>
      <c r="B22" s="54">
        <v>9</v>
      </c>
      <c r="C22" s="43">
        <v>106</v>
      </c>
      <c r="D22" s="54">
        <f t="shared" si="10"/>
        <v>954</v>
      </c>
      <c r="E22" s="43">
        <v>6</v>
      </c>
      <c r="F22" s="54">
        <v>81</v>
      </c>
      <c r="G22" s="43">
        <v>13</v>
      </c>
      <c r="H22" s="54">
        <f t="shared" si="11"/>
        <v>175.5</v>
      </c>
      <c r="I22" s="54">
        <f t="shared" si="12"/>
        <v>1210.5</v>
      </c>
      <c r="J22" s="54">
        <f t="shared" si="13"/>
        <v>75.051000000000002</v>
      </c>
      <c r="K22" s="54">
        <f t="shared" si="14"/>
        <v>17.552249999999997</v>
      </c>
      <c r="L22" s="54">
        <v>2.15</v>
      </c>
      <c r="M22" s="54">
        <f t="shared" si="15"/>
        <v>2.9051999999999998</v>
      </c>
      <c r="N22" s="54">
        <v>261</v>
      </c>
      <c r="O22" s="54">
        <f t="shared" si="16"/>
        <v>1569.1584499999999</v>
      </c>
      <c r="P22" s="48">
        <f t="shared" si="17"/>
        <v>20399.059849999998</v>
      </c>
    </row>
    <row r="23" spans="1:24" ht="18.75" customHeight="1" x14ac:dyDescent="0.25">
      <c r="A23" s="77" t="s">
        <v>554</v>
      </c>
      <c r="B23" s="54">
        <v>9.25</v>
      </c>
      <c r="C23" s="43">
        <v>106</v>
      </c>
      <c r="D23" s="54">
        <f t="shared" ref="D23:D34" si="18">+B23*C23</f>
        <v>980.5</v>
      </c>
      <c r="E23" s="43">
        <v>6</v>
      </c>
      <c r="F23" s="54">
        <f t="shared" ref="F23:F28" si="19">E23*13.87</f>
        <v>83.22</v>
      </c>
      <c r="G23" s="43">
        <v>13</v>
      </c>
      <c r="H23" s="54">
        <f t="shared" ref="H23:H28" si="20">13*13.87</f>
        <v>180.31</v>
      </c>
      <c r="I23" s="54">
        <f t="shared" si="12"/>
        <v>1244.03</v>
      </c>
      <c r="J23" s="54">
        <f t="shared" ref="J23:J34" si="21">+I23*6.2%</f>
        <v>77.129859999999994</v>
      </c>
      <c r="K23" s="54">
        <f t="shared" ref="K23:K34" si="22">+I23*1.45%</f>
        <v>18.038435</v>
      </c>
      <c r="L23" s="54">
        <v>2.15</v>
      </c>
      <c r="M23" s="54">
        <f t="shared" si="15"/>
        <v>2.9856719999999997</v>
      </c>
      <c r="N23" s="54">
        <v>261</v>
      </c>
      <c r="O23" s="54">
        <f t="shared" ref="O23:O34" si="23">+I23+J23+K23+L23+M23+N23</f>
        <v>1605.333967</v>
      </c>
      <c r="P23" s="48">
        <f t="shared" si="17"/>
        <v>20869.341571000001</v>
      </c>
    </row>
    <row r="24" spans="1:24" ht="18.75" customHeight="1" x14ac:dyDescent="0.25">
      <c r="A24" s="77" t="s">
        <v>554</v>
      </c>
      <c r="B24" s="54">
        <v>9.25</v>
      </c>
      <c r="C24" s="43">
        <v>106</v>
      </c>
      <c r="D24" s="54">
        <f t="shared" si="18"/>
        <v>980.5</v>
      </c>
      <c r="E24" s="43">
        <v>6</v>
      </c>
      <c r="F24" s="54">
        <f t="shared" si="19"/>
        <v>83.22</v>
      </c>
      <c r="G24" s="43">
        <v>13</v>
      </c>
      <c r="H24" s="54">
        <f t="shared" si="20"/>
        <v>180.31</v>
      </c>
      <c r="I24" s="54">
        <f t="shared" ref="I24:I34" si="24">+D24+H24+F24</f>
        <v>1244.03</v>
      </c>
      <c r="J24" s="54">
        <f t="shared" si="21"/>
        <v>77.129859999999994</v>
      </c>
      <c r="K24" s="54">
        <f t="shared" si="22"/>
        <v>18.038435</v>
      </c>
      <c r="L24" s="54">
        <v>2.15</v>
      </c>
      <c r="M24" s="54">
        <f t="shared" ref="M24:M34" si="25">+I24*0.24%</f>
        <v>2.9856719999999997</v>
      </c>
      <c r="N24" s="54">
        <v>261</v>
      </c>
      <c r="O24" s="54">
        <f t="shared" si="23"/>
        <v>1605.333967</v>
      </c>
      <c r="P24" s="48">
        <f t="shared" si="17"/>
        <v>20869.341571000001</v>
      </c>
    </row>
    <row r="25" spans="1:24" ht="18.75" customHeight="1" x14ac:dyDescent="0.25">
      <c r="A25" s="77" t="s">
        <v>555</v>
      </c>
      <c r="B25" s="54">
        <v>9.25</v>
      </c>
      <c r="C25" s="43">
        <v>106</v>
      </c>
      <c r="D25" s="54">
        <f t="shared" si="18"/>
        <v>980.5</v>
      </c>
      <c r="E25" s="43">
        <v>6</v>
      </c>
      <c r="F25" s="54">
        <f t="shared" si="19"/>
        <v>83.22</v>
      </c>
      <c r="G25" s="43">
        <v>13</v>
      </c>
      <c r="H25" s="54">
        <f t="shared" si="20"/>
        <v>180.31</v>
      </c>
      <c r="I25" s="54">
        <f t="shared" si="24"/>
        <v>1244.03</v>
      </c>
      <c r="J25" s="54">
        <f t="shared" si="21"/>
        <v>77.129859999999994</v>
      </c>
      <c r="K25" s="54">
        <f t="shared" si="22"/>
        <v>18.038435</v>
      </c>
      <c r="L25" s="54">
        <v>2.15</v>
      </c>
      <c r="M25" s="54">
        <f t="shared" si="25"/>
        <v>2.9856719999999997</v>
      </c>
      <c r="N25" s="54">
        <v>261</v>
      </c>
      <c r="O25" s="54">
        <f t="shared" si="23"/>
        <v>1605.333967</v>
      </c>
      <c r="P25" s="48">
        <f t="shared" si="17"/>
        <v>20869.341571000001</v>
      </c>
    </row>
    <row r="26" spans="1:24" ht="18.75" customHeight="1" x14ac:dyDescent="0.25">
      <c r="A26" s="77" t="s">
        <v>555</v>
      </c>
      <c r="B26" s="54">
        <v>9.25</v>
      </c>
      <c r="C26" s="43">
        <v>106</v>
      </c>
      <c r="D26" s="54">
        <f t="shared" si="18"/>
        <v>980.5</v>
      </c>
      <c r="E26" s="43">
        <v>6</v>
      </c>
      <c r="F26" s="54">
        <f t="shared" si="19"/>
        <v>83.22</v>
      </c>
      <c r="G26" s="43">
        <v>13</v>
      </c>
      <c r="H26" s="54">
        <f t="shared" si="20"/>
        <v>180.31</v>
      </c>
      <c r="I26" s="54">
        <f t="shared" si="24"/>
        <v>1244.03</v>
      </c>
      <c r="J26" s="54">
        <f t="shared" si="21"/>
        <v>77.129859999999994</v>
      </c>
      <c r="K26" s="54">
        <f t="shared" si="22"/>
        <v>18.038435</v>
      </c>
      <c r="L26" s="54">
        <v>2.15</v>
      </c>
      <c r="M26" s="54">
        <f t="shared" si="25"/>
        <v>2.9856719999999997</v>
      </c>
      <c r="N26" s="54">
        <v>261</v>
      </c>
      <c r="O26" s="54">
        <f t="shared" si="23"/>
        <v>1605.333967</v>
      </c>
      <c r="P26" s="48">
        <f t="shared" si="17"/>
        <v>20869.341571000001</v>
      </c>
    </row>
    <row r="27" spans="1:24" ht="18.75" customHeight="1" x14ac:dyDescent="0.25">
      <c r="A27" s="77" t="s">
        <v>556</v>
      </c>
      <c r="B27" s="54">
        <v>9.25</v>
      </c>
      <c r="C27" s="43">
        <v>106</v>
      </c>
      <c r="D27" s="54">
        <f t="shared" si="18"/>
        <v>980.5</v>
      </c>
      <c r="E27" s="43">
        <v>6</v>
      </c>
      <c r="F27" s="54">
        <f t="shared" si="19"/>
        <v>83.22</v>
      </c>
      <c r="G27" s="43">
        <v>13</v>
      </c>
      <c r="H27" s="54">
        <f t="shared" si="20"/>
        <v>180.31</v>
      </c>
      <c r="I27" s="54">
        <f t="shared" si="24"/>
        <v>1244.03</v>
      </c>
      <c r="J27" s="54">
        <f t="shared" si="21"/>
        <v>77.129859999999994</v>
      </c>
      <c r="K27" s="54">
        <f t="shared" si="22"/>
        <v>18.038435</v>
      </c>
      <c r="L27" s="54">
        <v>2.15</v>
      </c>
      <c r="M27" s="54">
        <f t="shared" si="25"/>
        <v>2.9856719999999997</v>
      </c>
      <c r="N27" s="54">
        <v>261</v>
      </c>
      <c r="O27" s="54">
        <f t="shared" si="23"/>
        <v>1605.333967</v>
      </c>
      <c r="P27" s="48">
        <f t="shared" si="17"/>
        <v>20869.341571000001</v>
      </c>
    </row>
    <row r="28" spans="1:24" ht="18.75" customHeight="1" x14ac:dyDescent="0.25">
      <c r="A28" s="77" t="s">
        <v>556</v>
      </c>
      <c r="B28" s="54">
        <v>9.25</v>
      </c>
      <c r="C28" s="43">
        <v>106</v>
      </c>
      <c r="D28" s="54">
        <f t="shared" si="18"/>
        <v>980.5</v>
      </c>
      <c r="E28" s="43">
        <v>6</v>
      </c>
      <c r="F28" s="54">
        <f t="shared" si="19"/>
        <v>83.22</v>
      </c>
      <c r="G28" s="43">
        <v>13</v>
      </c>
      <c r="H28" s="54">
        <f t="shared" si="20"/>
        <v>180.31</v>
      </c>
      <c r="I28" s="54">
        <f t="shared" si="24"/>
        <v>1244.03</v>
      </c>
      <c r="J28" s="54">
        <f t="shared" si="21"/>
        <v>77.129859999999994</v>
      </c>
      <c r="K28" s="54">
        <f t="shared" si="22"/>
        <v>18.038435</v>
      </c>
      <c r="L28" s="54">
        <v>2.15</v>
      </c>
      <c r="M28" s="54">
        <f t="shared" si="25"/>
        <v>2.9856719999999997</v>
      </c>
      <c r="N28" s="54">
        <v>261</v>
      </c>
      <c r="O28" s="54">
        <f t="shared" si="23"/>
        <v>1605.333967</v>
      </c>
      <c r="P28" s="48">
        <f t="shared" si="17"/>
        <v>20869.341571000001</v>
      </c>
    </row>
    <row r="29" spans="1:24" ht="18.75" customHeight="1" x14ac:dyDescent="0.25">
      <c r="A29" s="77" t="s">
        <v>551</v>
      </c>
      <c r="B29" s="54">
        <v>8.75</v>
      </c>
      <c r="C29" s="43">
        <v>106</v>
      </c>
      <c r="D29" s="54">
        <f t="shared" si="18"/>
        <v>927.5</v>
      </c>
      <c r="E29" s="43">
        <v>6</v>
      </c>
      <c r="F29" s="54">
        <v>78.72</v>
      </c>
      <c r="G29" s="43">
        <v>13</v>
      </c>
      <c r="H29" s="54">
        <f t="shared" ref="H29:H34" si="26">13*13.12</f>
        <v>170.56</v>
      </c>
      <c r="I29" s="54">
        <f t="shared" si="24"/>
        <v>1176.78</v>
      </c>
      <c r="J29" s="54">
        <f t="shared" si="21"/>
        <v>72.960359999999994</v>
      </c>
      <c r="K29" s="54">
        <f t="shared" si="22"/>
        <v>17.063309999999998</v>
      </c>
      <c r="L29" s="54">
        <v>2.15</v>
      </c>
      <c r="M29" s="54">
        <f t="shared" si="25"/>
        <v>2.8242719999999997</v>
      </c>
      <c r="N29" s="54">
        <v>261</v>
      </c>
      <c r="O29" s="54">
        <f t="shared" si="23"/>
        <v>1532.7779420000002</v>
      </c>
      <c r="P29" s="48">
        <f t="shared" ref="P29:P34" si="27">+SUM(O29:O29)*13</f>
        <v>19926.113246000001</v>
      </c>
    </row>
    <row r="30" spans="1:24" ht="18.75" customHeight="1" x14ac:dyDescent="0.25">
      <c r="A30" s="77" t="s">
        <v>551</v>
      </c>
      <c r="B30" s="54">
        <v>8.75</v>
      </c>
      <c r="C30" s="43">
        <v>106</v>
      </c>
      <c r="D30" s="54">
        <f t="shared" si="18"/>
        <v>927.5</v>
      </c>
      <c r="E30" s="43">
        <v>6</v>
      </c>
      <c r="F30" s="54">
        <v>78.72</v>
      </c>
      <c r="G30" s="43">
        <v>13</v>
      </c>
      <c r="H30" s="54">
        <f t="shared" si="26"/>
        <v>170.56</v>
      </c>
      <c r="I30" s="54">
        <f t="shared" si="24"/>
        <v>1176.78</v>
      </c>
      <c r="J30" s="54">
        <f t="shared" si="21"/>
        <v>72.960359999999994</v>
      </c>
      <c r="K30" s="54">
        <f t="shared" si="22"/>
        <v>17.063309999999998</v>
      </c>
      <c r="L30" s="54">
        <v>2.15</v>
      </c>
      <c r="M30" s="54">
        <f t="shared" si="25"/>
        <v>2.8242719999999997</v>
      </c>
      <c r="N30" s="54">
        <v>261</v>
      </c>
      <c r="O30" s="54">
        <f t="shared" si="23"/>
        <v>1532.7779420000002</v>
      </c>
      <c r="P30" s="48">
        <f t="shared" si="27"/>
        <v>19926.113246000001</v>
      </c>
    </row>
    <row r="31" spans="1:24" ht="18.75" customHeight="1" x14ac:dyDescent="0.25">
      <c r="A31" s="77" t="s">
        <v>552</v>
      </c>
      <c r="B31" s="54">
        <v>8.75</v>
      </c>
      <c r="C31" s="43">
        <v>106</v>
      </c>
      <c r="D31" s="54">
        <f t="shared" si="18"/>
        <v>927.5</v>
      </c>
      <c r="E31" s="43">
        <v>6</v>
      </c>
      <c r="F31" s="54">
        <v>78.72</v>
      </c>
      <c r="G31" s="43">
        <v>13</v>
      </c>
      <c r="H31" s="54">
        <f t="shared" si="26"/>
        <v>170.56</v>
      </c>
      <c r="I31" s="54">
        <f t="shared" si="24"/>
        <v>1176.78</v>
      </c>
      <c r="J31" s="54">
        <f t="shared" si="21"/>
        <v>72.960359999999994</v>
      </c>
      <c r="K31" s="54">
        <f t="shared" si="22"/>
        <v>17.063309999999998</v>
      </c>
      <c r="L31" s="54">
        <v>2.15</v>
      </c>
      <c r="M31" s="54">
        <f t="shared" si="25"/>
        <v>2.8242719999999997</v>
      </c>
      <c r="N31" s="54">
        <v>261</v>
      </c>
      <c r="O31" s="54">
        <f t="shared" si="23"/>
        <v>1532.7779420000002</v>
      </c>
      <c r="P31" s="48">
        <f>+SUM(O31:O31)*13</f>
        <v>19926.113246000001</v>
      </c>
    </row>
    <row r="32" spans="1:24" ht="18.75" customHeight="1" x14ac:dyDescent="0.25">
      <c r="A32" s="77" t="s">
        <v>552</v>
      </c>
      <c r="B32" s="54">
        <v>8.75</v>
      </c>
      <c r="C32" s="43">
        <v>106</v>
      </c>
      <c r="D32" s="54">
        <f t="shared" si="18"/>
        <v>927.5</v>
      </c>
      <c r="E32" s="43">
        <v>6</v>
      </c>
      <c r="F32" s="54">
        <v>78.72</v>
      </c>
      <c r="G32" s="43">
        <v>13</v>
      </c>
      <c r="H32" s="54">
        <f t="shared" si="26"/>
        <v>170.56</v>
      </c>
      <c r="I32" s="54">
        <f t="shared" si="24"/>
        <v>1176.78</v>
      </c>
      <c r="J32" s="54">
        <f t="shared" si="21"/>
        <v>72.960359999999994</v>
      </c>
      <c r="K32" s="54">
        <f t="shared" si="22"/>
        <v>17.063309999999998</v>
      </c>
      <c r="L32" s="54">
        <v>2.15</v>
      </c>
      <c r="M32" s="54">
        <f t="shared" si="25"/>
        <v>2.8242719999999997</v>
      </c>
      <c r="N32" s="54">
        <v>261</v>
      </c>
      <c r="O32" s="54">
        <f t="shared" si="23"/>
        <v>1532.7779420000002</v>
      </c>
      <c r="P32" s="48">
        <f t="shared" si="27"/>
        <v>19926.113246000001</v>
      </c>
    </row>
    <row r="33" spans="1:16" ht="18.75" customHeight="1" x14ac:dyDescent="0.25">
      <c r="A33" s="77" t="s">
        <v>553</v>
      </c>
      <c r="B33" s="54">
        <v>8.75</v>
      </c>
      <c r="C33" s="43">
        <v>106</v>
      </c>
      <c r="D33" s="54">
        <f t="shared" si="18"/>
        <v>927.5</v>
      </c>
      <c r="E33" s="43">
        <v>6</v>
      </c>
      <c r="F33" s="54">
        <v>78.72</v>
      </c>
      <c r="G33" s="43">
        <v>13</v>
      </c>
      <c r="H33" s="54">
        <f t="shared" si="26"/>
        <v>170.56</v>
      </c>
      <c r="I33" s="54">
        <f t="shared" si="24"/>
        <v>1176.78</v>
      </c>
      <c r="J33" s="54">
        <f t="shared" si="21"/>
        <v>72.960359999999994</v>
      </c>
      <c r="K33" s="54">
        <f t="shared" si="22"/>
        <v>17.063309999999998</v>
      </c>
      <c r="L33" s="54">
        <v>2.15</v>
      </c>
      <c r="M33" s="54">
        <f t="shared" si="25"/>
        <v>2.8242719999999997</v>
      </c>
      <c r="N33" s="54">
        <v>261</v>
      </c>
      <c r="O33" s="54">
        <f t="shared" si="23"/>
        <v>1532.7779420000002</v>
      </c>
      <c r="P33" s="48">
        <f t="shared" si="27"/>
        <v>19926.113246000001</v>
      </c>
    </row>
    <row r="34" spans="1:16" ht="18.75" customHeight="1" x14ac:dyDescent="0.25">
      <c r="A34" s="77" t="s">
        <v>553</v>
      </c>
      <c r="B34" s="54">
        <v>8.75</v>
      </c>
      <c r="C34" s="43">
        <v>106</v>
      </c>
      <c r="D34" s="54">
        <f t="shared" si="18"/>
        <v>927.5</v>
      </c>
      <c r="E34" s="43">
        <v>6</v>
      </c>
      <c r="F34" s="54">
        <v>78.72</v>
      </c>
      <c r="G34" s="43">
        <v>13</v>
      </c>
      <c r="H34" s="54">
        <f t="shared" si="26"/>
        <v>170.56</v>
      </c>
      <c r="I34" s="54">
        <f t="shared" si="24"/>
        <v>1176.78</v>
      </c>
      <c r="J34" s="54">
        <f t="shared" si="21"/>
        <v>72.960359999999994</v>
      </c>
      <c r="K34" s="54">
        <f t="shared" si="22"/>
        <v>17.063309999999998</v>
      </c>
      <c r="L34" s="54">
        <v>2.15</v>
      </c>
      <c r="M34" s="54">
        <f t="shared" si="25"/>
        <v>2.8242719999999997</v>
      </c>
      <c r="N34" s="54">
        <v>261</v>
      </c>
      <c r="O34" s="54">
        <f t="shared" si="23"/>
        <v>1532.7779420000002</v>
      </c>
      <c r="P34" s="48">
        <f t="shared" si="27"/>
        <v>19926.113246000001</v>
      </c>
    </row>
    <row r="35" spans="1:16" ht="18.75" customHeight="1" x14ac:dyDescent="0.25">
      <c r="A35" s="77"/>
      <c r="B35" s="47"/>
      <c r="C35" s="47"/>
      <c r="D35" s="47"/>
      <c r="E35" s="47"/>
      <c r="F35" s="48"/>
      <c r="G35" s="47"/>
      <c r="H35" s="47"/>
      <c r="I35" s="47"/>
      <c r="J35" s="48"/>
      <c r="K35" s="47"/>
      <c r="L35" s="47"/>
      <c r="M35" s="48"/>
      <c r="N35" s="47"/>
      <c r="O35" s="47"/>
      <c r="P35" s="48">
        <f>+O35*26</f>
        <v>0</v>
      </c>
    </row>
    <row r="36" spans="1:16" ht="18.75" customHeight="1" x14ac:dyDescent="0.25">
      <c r="A36" s="77"/>
      <c r="B36" s="47"/>
      <c r="C36" s="47"/>
      <c r="D36" s="87">
        <f>SUM(D23:D35)</f>
        <v>11448</v>
      </c>
      <c r="E36" s="47"/>
      <c r="F36" s="48">
        <f>SUM(F23:F35)</f>
        <v>971.64000000000021</v>
      </c>
      <c r="G36" s="47"/>
      <c r="H36" s="87">
        <f t="shared" ref="H36:O36" si="28">SUM(H23:H35)</f>
        <v>2105.2199999999998</v>
      </c>
      <c r="I36" s="87">
        <f t="shared" si="28"/>
        <v>14524.860000000002</v>
      </c>
      <c r="J36" s="48">
        <f t="shared" si="28"/>
        <v>900.54132000000016</v>
      </c>
      <c r="K36" s="87">
        <f t="shared" si="28"/>
        <v>210.61046999999999</v>
      </c>
      <c r="L36" s="87">
        <f t="shared" si="28"/>
        <v>25.799999999999994</v>
      </c>
      <c r="M36" s="48">
        <f t="shared" si="28"/>
        <v>34.859664000000002</v>
      </c>
      <c r="N36" s="87">
        <f t="shared" si="28"/>
        <v>3132</v>
      </c>
      <c r="O36" s="87">
        <f t="shared" si="28"/>
        <v>18828.671454000003</v>
      </c>
      <c r="P36" s="48">
        <f>SUM(P17:P35)</f>
        <v>367167.08800200006</v>
      </c>
    </row>
    <row r="37" spans="1:16" ht="18.75" customHeight="1" x14ac:dyDescent="0.25">
      <c r="A37" s="77"/>
      <c r="B37" s="47"/>
      <c r="C37" s="47"/>
      <c r="D37" s="87"/>
      <c r="E37" s="47"/>
      <c r="F37" s="48"/>
      <c r="G37" s="47"/>
      <c r="H37" s="87"/>
      <c r="I37" s="87"/>
      <c r="J37" s="48"/>
      <c r="K37" s="87"/>
      <c r="L37" s="87"/>
      <c r="M37" s="48"/>
      <c r="N37" s="87"/>
      <c r="O37" s="87"/>
      <c r="P37" s="48"/>
    </row>
    <row r="38" spans="1:16" ht="18.75" customHeight="1" x14ac:dyDescent="0.25">
      <c r="A38" s="77"/>
      <c r="B38" s="77" t="s">
        <v>341</v>
      </c>
      <c r="C38" s="152" t="s">
        <v>342</v>
      </c>
      <c r="D38" s="38" t="s">
        <v>343</v>
      </c>
      <c r="E38" s="40" t="s">
        <v>325</v>
      </c>
      <c r="F38" s="40"/>
      <c r="G38" s="40" t="s">
        <v>344</v>
      </c>
      <c r="H38" s="60" t="s">
        <v>329</v>
      </c>
      <c r="I38" s="40" t="s">
        <v>330</v>
      </c>
      <c r="J38" s="40" t="s">
        <v>345</v>
      </c>
      <c r="K38" s="40" t="s">
        <v>333</v>
      </c>
      <c r="L38" s="40" t="s">
        <v>332</v>
      </c>
      <c r="M38" s="40" t="s">
        <v>21</v>
      </c>
      <c r="N38" s="60" t="s">
        <v>346</v>
      </c>
      <c r="O38" s="47"/>
      <c r="P38" s="47"/>
    </row>
    <row r="39" spans="1:16" ht="18.75" customHeight="1" x14ac:dyDescent="0.2">
      <c r="A39" s="298" t="s">
        <v>622</v>
      </c>
      <c r="B39" s="47" t="s">
        <v>347</v>
      </c>
      <c r="C39" s="48">
        <v>20.79</v>
      </c>
      <c r="D39" s="43">
        <v>30</v>
      </c>
      <c r="E39" s="54"/>
      <c r="F39" s="54"/>
      <c r="G39" s="153">
        <v>60</v>
      </c>
      <c r="H39" s="48">
        <f t="shared" ref="H39:H47" si="29">+G39*C39</f>
        <v>1247.3999999999999</v>
      </c>
      <c r="I39" s="54">
        <f>+H39*6.2%</f>
        <v>77.338799999999992</v>
      </c>
      <c r="J39" s="54">
        <f>+H39*1.45%</f>
        <v>18.087299999999995</v>
      </c>
      <c r="K39" s="54">
        <f>+H39*0.24%</f>
        <v>2.9937599999999995</v>
      </c>
      <c r="L39" s="54">
        <v>2.15</v>
      </c>
      <c r="M39" s="54">
        <v>6.37</v>
      </c>
      <c r="N39" s="136">
        <f>SUM(H39:M39)*26</f>
        <v>35212.836359999994</v>
      </c>
      <c r="O39" s="47"/>
      <c r="P39" s="47"/>
    </row>
    <row r="40" spans="1:16" ht="18.75" customHeight="1" x14ac:dyDescent="0.2">
      <c r="A40" s="297" t="s">
        <v>622</v>
      </c>
      <c r="B40" s="90" t="s">
        <v>348</v>
      </c>
      <c r="C40" s="84">
        <v>16.93</v>
      </c>
      <c r="D40" s="98">
        <v>20</v>
      </c>
      <c r="E40" s="102"/>
      <c r="F40" s="102"/>
      <c r="G40" s="154">
        <v>40</v>
      </c>
      <c r="H40" s="48">
        <f t="shared" si="29"/>
        <v>677.2</v>
      </c>
      <c r="I40" s="102">
        <f>+H40*6.2%</f>
        <v>41.986400000000003</v>
      </c>
      <c r="J40" s="102">
        <f>+H40*1.45%</f>
        <v>9.8193999999999999</v>
      </c>
      <c r="K40" s="54">
        <f t="shared" ref="K40:K47" si="30">+H40*0.24%</f>
        <v>1.6252800000000001</v>
      </c>
      <c r="L40" s="102">
        <v>2.15</v>
      </c>
      <c r="M40" s="102"/>
      <c r="N40" s="136">
        <f t="shared" ref="N40:N47" si="31">SUM(H40:M40)*26</f>
        <v>19052.308079999999</v>
      </c>
      <c r="O40" s="90"/>
      <c r="P40" s="90"/>
    </row>
    <row r="41" spans="1:16" ht="18.75" customHeight="1" x14ac:dyDescent="0.2">
      <c r="A41" s="47" t="s">
        <v>619</v>
      </c>
      <c r="B41" s="47" t="s">
        <v>349</v>
      </c>
      <c r="C41" s="48">
        <v>14.14</v>
      </c>
      <c r="D41" s="43">
        <v>20</v>
      </c>
      <c r="E41" s="54"/>
      <c r="F41" s="54"/>
      <c r="G41" s="153">
        <v>40</v>
      </c>
      <c r="H41" s="48">
        <f t="shared" si="29"/>
        <v>565.6</v>
      </c>
      <c r="I41" s="54">
        <f>+H41*6.2%</f>
        <v>35.0672</v>
      </c>
      <c r="J41" s="54">
        <f>+H41*1.45%</f>
        <v>8.2012</v>
      </c>
      <c r="K41" s="54">
        <f t="shared" si="30"/>
        <v>1.35744</v>
      </c>
      <c r="L41" s="54">
        <v>2.15</v>
      </c>
      <c r="M41" s="54"/>
      <c r="N41" s="136">
        <f t="shared" si="31"/>
        <v>15921.771839999998</v>
      </c>
      <c r="O41" s="47"/>
      <c r="P41" s="47"/>
    </row>
    <row r="42" spans="1:16" ht="18.75" customHeight="1" x14ac:dyDescent="0.2">
      <c r="A42" s="298" t="s">
        <v>620</v>
      </c>
      <c r="B42" s="47" t="s">
        <v>350</v>
      </c>
      <c r="C42" s="48">
        <v>15.01</v>
      </c>
      <c r="D42" s="43">
        <v>40</v>
      </c>
      <c r="E42" s="54"/>
      <c r="F42" s="54"/>
      <c r="G42" s="153">
        <v>80</v>
      </c>
      <c r="H42" s="48">
        <f t="shared" si="29"/>
        <v>1200.8</v>
      </c>
      <c r="I42" s="54">
        <f t="shared" ref="I42:I47" si="32">+H42*6.2%</f>
        <v>74.44959999999999</v>
      </c>
      <c r="J42" s="54">
        <f t="shared" ref="J42:J47" si="33">+H42*1.45%</f>
        <v>17.411599999999996</v>
      </c>
      <c r="K42" s="54">
        <f t="shared" si="30"/>
        <v>2.8819199999999996</v>
      </c>
      <c r="L42" s="54">
        <v>2.15</v>
      </c>
      <c r="M42" s="54">
        <v>261</v>
      </c>
      <c r="N42" s="136">
        <f>SUM(H42:L42)*26+261*12</f>
        <v>36872.021119999998</v>
      </c>
      <c r="O42" s="47"/>
      <c r="P42" s="47"/>
    </row>
    <row r="43" spans="1:16" ht="18.75" customHeight="1" x14ac:dyDescent="0.2">
      <c r="A43" s="298" t="s">
        <v>621</v>
      </c>
      <c r="B43" s="47" t="s">
        <v>351</v>
      </c>
      <c r="C43" s="48">
        <v>9.5500000000000007</v>
      </c>
      <c r="D43" s="43">
        <v>40</v>
      </c>
      <c r="E43" s="54"/>
      <c r="F43" s="54"/>
      <c r="G43" s="153">
        <v>80</v>
      </c>
      <c r="H43" s="48">
        <f t="shared" si="29"/>
        <v>764</v>
      </c>
      <c r="I43" s="54">
        <f t="shared" si="32"/>
        <v>47.368000000000002</v>
      </c>
      <c r="J43" s="54">
        <f t="shared" si="33"/>
        <v>11.077999999999999</v>
      </c>
      <c r="K43" s="54">
        <f t="shared" si="30"/>
        <v>1.8335999999999999</v>
      </c>
      <c r="L43" s="54">
        <v>2.15</v>
      </c>
      <c r="M43" s="54">
        <v>261</v>
      </c>
      <c r="N43" s="136">
        <f>SUM(H43:L43)*26+261*12</f>
        <v>24619.169600000001</v>
      </c>
      <c r="O43" s="47"/>
      <c r="P43" s="47"/>
    </row>
    <row r="44" spans="1:16" ht="18.75" customHeight="1" x14ac:dyDescent="0.2">
      <c r="A44" s="298">
        <v>0.03</v>
      </c>
      <c r="B44" s="47" t="s">
        <v>352</v>
      </c>
      <c r="C44" s="48">
        <v>11.46</v>
      </c>
      <c r="D44" s="43">
        <v>20</v>
      </c>
      <c r="E44" s="54"/>
      <c r="F44" s="54"/>
      <c r="G44" s="153">
        <v>40</v>
      </c>
      <c r="H44" s="48">
        <f t="shared" si="29"/>
        <v>458.40000000000003</v>
      </c>
      <c r="I44" s="54">
        <f t="shared" si="32"/>
        <v>28.420800000000003</v>
      </c>
      <c r="J44" s="54">
        <f t="shared" si="33"/>
        <v>6.6467999999999998</v>
      </c>
      <c r="K44" s="54">
        <f t="shared" si="30"/>
        <v>1.10016</v>
      </c>
      <c r="L44" s="54">
        <v>2.15</v>
      </c>
      <c r="M44" s="54"/>
      <c r="N44" s="136">
        <f t="shared" si="31"/>
        <v>12914.661759999999</v>
      </c>
      <c r="O44" s="47"/>
      <c r="P44" s="47"/>
    </row>
    <row r="45" spans="1:16" ht="18.75" customHeight="1" x14ac:dyDescent="0.2">
      <c r="A45" s="298">
        <v>0.03</v>
      </c>
      <c r="B45" s="47" t="s">
        <v>353</v>
      </c>
      <c r="C45" s="48">
        <v>11.46</v>
      </c>
      <c r="D45" s="43">
        <v>20</v>
      </c>
      <c r="E45" s="54"/>
      <c r="F45" s="54"/>
      <c r="G45" s="153">
        <v>40</v>
      </c>
      <c r="H45" s="48">
        <f t="shared" si="29"/>
        <v>458.40000000000003</v>
      </c>
      <c r="I45" s="54">
        <f t="shared" si="32"/>
        <v>28.420800000000003</v>
      </c>
      <c r="J45" s="54">
        <f t="shared" si="33"/>
        <v>6.6467999999999998</v>
      </c>
      <c r="K45" s="54">
        <f t="shared" si="30"/>
        <v>1.10016</v>
      </c>
      <c r="L45" s="54">
        <v>2.15</v>
      </c>
      <c r="M45" s="54"/>
      <c r="N45" s="136">
        <f t="shared" si="31"/>
        <v>12914.661759999999</v>
      </c>
      <c r="O45" s="47"/>
      <c r="P45" s="47"/>
    </row>
    <row r="46" spans="1:16" ht="18.75" customHeight="1" x14ac:dyDescent="0.2">
      <c r="A46" s="300">
        <v>5.7000000000000002E-2</v>
      </c>
      <c r="B46" s="47" t="s">
        <v>354</v>
      </c>
      <c r="C46" s="48">
        <v>9.25</v>
      </c>
      <c r="D46" s="43">
        <v>50</v>
      </c>
      <c r="E46" s="54"/>
      <c r="F46" s="54"/>
      <c r="G46" s="153">
        <v>100</v>
      </c>
      <c r="H46" s="48">
        <f t="shared" si="29"/>
        <v>925</v>
      </c>
      <c r="I46" s="54">
        <f t="shared" si="32"/>
        <v>57.35</v>
      </c>
      <c r="J46" s="54">
        <f t="shared" si="33"/>
        <v>13.4125</v>
      </c>
      <c r="K46" s="54">
        <f t="shared" si="30"/>
        <v>2.2199999999999998</v>
      </c>
      <c r="L46" s="54">
        <v>2.15</v>
      </c>
      <c r="M46" s="54"/>
      <c r="N46" s="136">
        <f t="shared" si="31"/>
        <v>26003.445</v>
      </c>
      <c r="O46" s="47"/>
      <c r="P46" s="47"/>
    </row>
    <row r="47" spans="1:16" ht="18.75" customHeight="1" x14ac:dyDescent="0.2">
      <c r="A47" s="298">
        <v>0.05</v>
      </c>
      <c r="B47" s="47" t="s">
        <v>355</v>
      </c>
      <c r="C47" s="48">
        <v>7.02</v>
      </c>
      <c r="D47" s="43">
        <v>108</v>
      </c>
      <c r="E47" s="54"/>
      <c r="F47" s="54"/>
      <c r="G47" s="153">
        <v>216</v>
      </c>
      <c r="H47" s="48">
        <f t="shared" si="29"/>
        <v>1516.32</v>
      </c>
      <c r="I47" s="54">
        <f t="shared" si="32"/>
        <v>94.011839999999992</v>
      </c>
      <c r="J47" s="54">
        <f t="shared" si="33"/>
        <v>21.986639999999998</v>
      </c>
      <c r="K47" s="54">
        <f t="shared" si="30"/>
        <v>3.6391679999999997</v>
      </c>
      <c r="L47" s="54">
        <v>2.15</v>
      </c>
      <c r="M47" s="54"/>
      <c r="N47" s="136">
        <f t="shared" si="31"/>
        <v>42590.798847999999</v>
      </c>
      <c r="O47" s="47"/>
      <c r="P47" s="47"/>
    </row>
    <row r="48" spans="1:16" ht="18.75" customHeight="1" x14ac:dyDescent="0.25">
      <c r="A48" s="47"/>
      <c r="B48" s="47"/>
      <c r="C48" s="47"/>
      <c r="D48" s="47"/>
      <c r="E48" s="47"/>
      <c r="F48" s="48"/>
      <c r="G48" s="47"/>
      <c r="H48" s="47"/>
      <c r="I48" s="47"/>
      <c r="J48" s="87"/>
      <c r="K48" s="47"/>
      <c r="L48" s="47"/>
      <c r="M48" s="47"/>
      <c r="N48" s="155"/>
      <c r="O48" s="47"/>
      <c r="P48" s="156"/>
    </row>
    <row r="49" spans="1:16" ht="18.75" customHeight="1" x14ac:dyDescent="0.2">
      <c r="A49" s="47"/>
      <c r="B49" s="47"/>
      <c r="C49" s="47"/>
      <c r="D49" s="47"/>
      <c r="E49" s="47"/>
      <c r="F49" s="48"/>
      <c r="G49" s="47"/>
      <c r="H49" s="87">
        <f t="shared" ref="H49:M49" si="34">SUM(H39:H48)</f>
        <v>7813.119999999999</v>
      </c>
      <c r="I49" s="87">
        <f t="shared" si="34"/>
        <v>484.41343999999998</v>
      </c>
      <c r="J49" s="87">
        <f t="shared" si="34"/>
        <v>113.29023999999998</v>
      </c>
      <c r="K49" s="87">
        <f t="shared" si="34"/>
        <v>18.751488000000002</v>
      </c>
      <c r="L49" s="87">
        <f t="shared" si="34"/>
        <v>19.349999999999998</v>
      </c>
      <c r="M49" s="87">
        <f t="shared" si="34"/>
        <v>528.37</v>
      </c>
      <c r="N49" s="157">
        <f>SUM(N39:N48)</f>
        <v>226101.67436799998</v>
      </c>
      <c r="O49" s="47"/>
      <c r="P49" s="158"/>
    </row>
    <row r="50" spans="1:16" ht="18.75" customHeight="1" x14ac:dyDescent="0.25">
      <c r="A50" s="77"/>
      <c r="B50" s="47"/>
      <c r="C50" s="47"/>
      <c r="D50" s="47"/>
      <c r="E50" s="47"/>
      <c r="F50" s="48"/>
      <c r="G50" s="47"/>
      <c r="H50" s="47"/>
      <c r="I50" s="47"/>
      <c r="J50" s="47"/>
      <c r="K50" s="47"/>
      <c r="L50" s="47"/>
      <c r="M50" s="47"/>
      <c r="N50" s="47"/>
      <c r="O50" s="47"/>
      <c r="P50" s="47"/>
    </row>
    <row r="51" spans="1:16" ht="18.75" customHeight="1" x14ac:dyDescent="0.25">
      <c r="K51" s="47"/>
      <c r="L51" s="47"/>
      <c r="M51" s="47"/>
      <c r="N51" s="77" t="s">
        <v>78</v>
      </c>
      <c r="O51" s="47"/>
      <c r="P51" s="196">
        <f>+P12+P36+N49</f>
        <v>696055.19287000003</v>
      </c>
    </row>
    <row r="54" spans="1:16" ht="18.75" customHeight="1" x14ac:dyDescent="0.2">
      <c r="C54" s="66"/>
      <c r="D54" s="66"/>
      <c r="E54" s="66"/>
    </row>
    <row r="55" spans="1:16" ht="18.75" customHeight="1" x14ac:dyDescent="0.2">
      <c r="C55" s="66"/>
      <c r="D55" s="66"/>
      <c r="E55" s="66"/>
    </row>
    <row r="56" spans="1:16" ht="18.75" customHeight="1" x14ac:dyDescent="0.2">
      <c r="C56" s="66"/>
      <c r="D56" s="66"/>
      <c r="E56" s="66"/>
    </row>
    <row r="57" spans="1:16" ht="18.75" customHeight="1" x14ac:dyDescent="0.2">
      <c r="C57" s="66"/>
      <c r="D57" s="66"/>
      <c r="E57" s="66"/>
    </row>
    <row r="58" spans="1:16" ht="18.75" customHeight="1" x14ac:dyDescent="0.2">
      <c r="C58" s="66"/>
      <c r="D58" s="66"/>
      <c r="E58" s="66"/>
    </row>
    <row r="59" spans="1:16" ht="18.75" customHeight="1" x14ac:dyDescent="0.2">
      <c r="C59" s="66"/>
      <c r="D59" s="66"/>
      <c r="E59" s="66"/>
    </row>
    <row r="60" spans="1:16" ht="18.75" customHeight="1" x14ac:dyDescent="0.2">
      <c r="C60" s="66"/>
      <c r="D60" s="66"/>
      <c r="E60" s="66"/>
    </row>
    <row r="61" spans="1:16" ht="18.75" customHeight="1" x14ac:dyDescent="0.2">
      <c r="C61" s="66"/>
      <c r="D61" s="66"/>
      <c r="E61" s="66"/>
    </row>
    <row r="62" spans="1:16" ht="18.75" customHeight="1" x14ac:dyDescent="0.2">
      <c r="C62" s="66"/>
      <c r="D62" s="66"/>
      <c r="E62" s="66"/>
    </row>
    <row r="63" spans="1:16" ht="18.75" customHeight="1" x14ac:dyDescent="0.2">
      <c r="C63" s="66"/>
      <c r="D63" s="66"/>
      <c r="E63" s="66"/>
    </row>
    <row r="64" spans="1:16" ht="18.75" customHeight="1" x14ac:dyDescent="0.2">
      <c r="C64" s="66"/>
      <c r="D64" s="66"/>
      <c r="E64" s="66"/>
    </row>
    <row r="65" spans="3:5" ht="18.75" customHeight="1" x14ac:dyDescent="0.2">
      <c r="C65" s="66"/>
      <c r="D65" s="66"/>
      <c r="E65" s="66"/>
    </row>
    <row r="66" spans="3:5" ht="18.75" customHeight="1" x14ac:dyDescent="0.2">
      <c r="C66" s="66"/>
      <c r="D66" s="66"/>
      <c r="E66" s="66"/>
    </row>
    <row r="67" spans="3:5" ht="18.75" customHeight="1" x14ac:dyDescent="0.2">
      <c r="C67" s="66"/>
      <c r="D67" s="66"/>
      <c r="E67" s="66"/>
    </row>
    <row r="68" spans="3:5" ht="18.75" customHeight="1" x14ac:dyDescent="0.2">
      <c r="C68" s="66"/>
      <c r="D68" s="66"/>
      <c r="E68" s="66"/>
    </row>
    <row r="69" spans="3:5" ht="18.75" customHeight="1" x14ac:dyDescent="0.2">
      <c r="C69" s="66"/>
      <c r="D69" s="66"/>
      <c r="E69" s="66"/>
    </row>
    <row r="70" spans="3:5" ht="18.75" customHeight="1" x14ac:dyDescent="0.2">
      <c r="C70" s="66"/>
      <c r="D70" s="66"/>
      <c r="E70" s="66"/>
    </row>
    <row r="71" spans="3:5" ht="18.75" customHeight="1" x14ac:dyDescent="0.2">
      <c r="C71" s="66"/>
      <c r="D71" s="66"/>
      <c r="E71" s="66"/>
    </row>
    <row r="72" spans="3:5" ht="18.75" customHeight="1" x14ac:dyDescent="0.2">
      <c r="C72" s="66"/>
      <c r="D72" s="66"/>
      <c r="E72" s="66"/>
    </row>
    <row r="73" spans="3:5" ht="18.75" customHeight="1" x14ac:dyDescent="0.2">
      <c r="C73" s="66"/>
      <c r="D73" s="66"/>
      <c r="E73" s="66"/>
    </row>
    <row r="74" spans="3:5" ht="18.75" customHeight="1" x14ac:dyDescent="0.2">
      <c r="C74" s="66"/>
      <c r="D74" s="66"/>
      <c r="E74" s="66"/>
    </row>
    <row r="75" spans="3:5" ht="18.75" customHeight="1" x14ac:dyDescent="0.2">
      <c r="C75" s="66"/>
      <c r="D75" s="66"/>
      <c r="E75" s="66"/>
    </row>
    <row r="76" spans="3:5" ht="18.75" customHeight="1" x14ac:dyDescent="0.2">
      <c r="C76" s="66"/>
      <c r="D76" s="66"/>
      <c r="E76" s="66"/>
    </row>
    <row r="77" spans="3:5" ht="18.75" customHeight="1" x14ac:dyDescent="0.2">
      <c r="C77" s="66"/>
      <c r="D77" s="66"/>
      <c r="E77" s="66"/>
    </row>
    <row r="78" spans="3:5" ht="18.75" customHeight="1" x14ac:dyDescent="0.2">
      <c r="C78" s="66"/>
      <c r="D78" s="66"/>
      <c r="E78" s="66"/>
    </row>
    <row r="79" spans="3:5" ht="18.75" customHeight="1" x14ac:dyDescent="0.2">
      <c r="C79" s="66"/>
      <c r="D79" s="66"/>
      <c r="E79" s="66"/>
    </row>
    <row r="80" spans="3:5" ht="18.75" customHeight="1" x14ac:dyDescent="0.2">
      <c r="C80" s="66"/>
      <c r="D80" s="66"/>
      <c r="E80" s="66"/>
    </row>
    <row r="81" spans="3:5" ht="18.75" customHeight="1" x14ac:dyDescent="0.2">
      <c r="C81" s="66"/>
      <c r="D81" s="66"/>
      <c r="E81" s="66"/>
    </row>
    <row r="82" spans="3:5" ht="18.75" customHeight="1" x14ac:dyDescent="0.2">
      <c r="C82" s="66"/>
      <c r="D82" s="66"/>
      <c r="E82" s="66"/>
    </row>
    <row r="83" spans="3:5" ht="18.75" customHeight="1" x14ac:dyDescent="0.2">
      <c r="C83" s="66"/>
      <c r="D83" s="66"/>
      <c r="E83" s="66"/>
    </row>
    <row r="84" spans="3:5" ht="18.75" customHeight="1" x14ac:dyDescent="0.2">
      <c r="C84" s="66"/>
      <c r="D84" s="66"/>
      <c r="E84" s="66"/>
    </row>
    <row r="85" spans="3:5" ht="18.75" customHeight="1" x14ac:dyDescent="0.2">
      <c r="C85" s="66"/>
      <c r="D85" s="66"/>
      <c r="E85" s="66"/>
    </row>
    <row r="86" spans="3:5" ht="18.75" customHeight="1" x14ac:dyDescent="0.2">
      <c r="C86" s="66"/>
      <c r="D86" s="66"/>
      <c r="E86" s="66"/>
    </row>
    <row r="87" spans="3:5" ht="18.75" customHeight="1" x14ac:dyDescent="0.2">
      <c r="C87" s="66"/>
      <c r="D87" s="66"/>
      <c r="E87" s="66"/>
    </row>
    <row r="88" spans="3:5" ht="18.75" customHeight="1" x14ac:dyDescent="0.2">
      <c r="C88" s="66"/>
      <c r="D88" s="66"/>
      <c r="E88" s="66"/>
    </row>
    <row r="89" spans="3:5" ht="18.75" customHeight="1" x14ac:dyDescent="0.2">
      <c r="C89" s="66"/>
      <c r="D89" s="66"/>
      <c r="E89" s="66"/>
    </row>
    <row r="90" spans="3:5" ht="18.75" customHeight="1" x14ac:dyDescent="0.2">
      <c r="C90" s="66"/>
      <c r="D90" s="66"/>
      <c r="E90" s="66"/>
    </row>
    <row r="91" spans="3:5" ht="18.75" customHeight="1" x14ac:dyDescent="0.2">
      <c r="C91" s="66"/>
      <c r="D91" s="66"/>
      <c r="E91" s="66"/>
    </row>
    <row r="92" spans="3:5" ht="18.75" customHeight="1" x14ac:dyDescent="0.2">
      <c r="C92" s="66"/>
      <c r="D92" s="66"/>
      <c r="E92" s="66"/>
    </row>
    <row r="93" spans="3:5" ht="18.75" customHeight="1" x14ac:dyDescent="0.2">
      <c r="C93" s="66"/>
      <c r="D93" s="66"/>
      <c r="E93" s="66"/>
    </row>
    <row r="94" spans="3:5" ht="18.75" customHeight="1" x14ac:dyDescent="0.2">
      <c r="C94" s="66"/>
      <c r="D94" s="66"/>
      <c r="E94" s="66"/>
    </row>
    <row r="95" spans="3:5" ht="18.75" customHeight="1" x14ac:dyDescent="0.2">
      <c r="C95" s="66"/>
      <c r="D95" s="66"/>
      <c r="E95" s="66"/>
    </row>
    <row r="96" spans="3:5" ht="18.75" customHeight="1" x14ac:dyDescent="0.2">
      <c r="C96" s="66"/>
      <c r="D96" s="66"/>
      <c r="E96" s="66"/>
    </row>
    <row r="97" spans="3:5" ht="18.75" customHeight="1" x14ac:dyDescent="0.2">
      <c r="C97" s="66"/>
      <c r="D97" s="66"/>
      <c r="E97" s="66"/>
    </row>
    <row r="98" spans="3:5" ht="18.75" customHeight="1" x14ac:dyDescent="0.2">
      <c r="C98" s="66"/>
      <c r="D98" s="66"/>
      <c r="E98" s="66"/>
    </row>
    <row r="99" spans="3:5" ht="18.75" customHeight="1" x14ac:dyDescent="0.2">
      <c r="C99" s="66"/>
      <c r="D99" s="66"/>
      <c r="E99" s="66"/>
    </row>
    <row r="100" spans="3:5" ht="18.75" customHeight="1" x14ac:dyDescent="0.2">
      <c r="C100" s="66"/>
      <c r="D100" s="66"/>
      <c r="E100" s="66"/>
    </row>
    <row r="101" spans="3:5" ht="18.75" customHeight="1" x14ac:dyDescent="0.2">
      <c r="C101" s="66"/>
      <c r="D101" s="66"/>
      <c r="E101" s="66"/>
    </row>
    <row r="102" spans="3:5" ht="18.75" customHeight="1" x14ac:dyDescent="0.2">
      <c r="C102" s="66"/>
      <c r="D102" s="66"/>
      <c r="E102" s="66"/>
    </row>
    <row r="103" spans="3:5" ht="18.75" customHeight="1" x14ac:dyDescent="0.2">
      <c r="C103" s="66"/>
      <c r="D103" s="66"/>
      <c r="E103" s="66"/>
    </row>
    <row r="104" spans="3:5" ht="18.75" customHeight="1" x14ac:dyDescent="0.2">
      <c r="C104" s="66"/>
      <c r="D104" s="66"/>
      <c r="E104" s="66"/>
    </row>
    <row r="105" spans="3:5" ht="18.75" customHeight="1" x14ac:dyDescent="0.2">
      <c r="C105" s="66"/>
      <c r="D105" s="66"/>
      <c r="E105" s="66"/>
    </row>
    <row r="106" spans="3:5" ht="18.75" customHeight="1" x14ac:dyDescent="0.2">
      <c r="C106" s="66"/>
      <c r="D106" s="66"/>
      <c r="E106" s="66"/>
    </row>
    <row r="107" spans="3:5" ht="18.75" customHeight="1" x14ac:dyDescent="0.2">
      <c r="C107" s="66"/>
      <c r="D107" s="66"/>
      <c r="E107" s="66"/>
    </row>
    <row r="108" spans="3:5" ht="18.75" customHeight="1" x14ac:dyDescent="0.2">
      <c r="C108" s="66"/>
      <c r="D108" s="66"/>
      <c r="E108" s="66"/>
    </row>
    <row r="109" spans="3:5" ht="18.75" customHeight="1" x14ac:dyDescent="0.2">
      <c r="C109" s="66"/>
      <c r="D109" s="66"/>
      <c r="E109" s="66"/>
    </row>
    <row r="110" spans="3:5" ht="18.75" customHeight="1" x14ac:dyDescent="0.2">
      <c r="C110" s="66"/>
      <c r="D110" s="66"/>
      <c r="E110" s="66"/>
    </row>
    <row r="111" spans="3:5" ht="18.75" customHeight="1" x14ac:dyDescent="0.2">
      <c r="C111" s="66"/>
      <c r="D111" s="66"/>
      <c r="E111" s="66"/>
    </row>
    <row r="112" spans="3:5" ht="18.75" customHeight="1" x14ac:dyDescent="0.2">
      <c r="C112" s="66"/>
      <c r="D112" s="66"/>
      <c r="E112" s="66"/>
    </row>
    <row r="113" spans="3:5" ht="18.75" customHeight="1" x14ac:dyDescent="0.2">
      <c r="C113" s="66"/>
      <c r="D113" s="66"/>
      <c r="E113" s="66"/>
    </row>
    <row r="114" spans="3:5" ht="18.75" customHeight="1" x14ac:dyDescent="0.2">
      <c r="C114" s="66"/>
      <c r="D114" s="66"/>
      <c r="E114" s="66"/>
    </row>
    <row r="115" spans="3:5" ht="18.75" customHeight="1" x14ac:dyDescent="0.2">
      <c r="C115" s="66"/>
      <c r="D115" s="66"/>
      <c r="E115" s="66"/>
    </row>
    <row r="116" spans="3:5" ht="18.75" customHeight="1" x14ac:dyDescent="0.2">
      <c r="C116" s="66"/>
      <c r="D116" s="66"/>
      <c r="E116" s="66"/>
    </row>
    <row r="117" spans="3:5" ht="18.75" customHeight="1" x14ac:dyDescent="0.2">
      <c r="C117" s="66"/>
      <c r="D117" s="66"/>
      <c r="E117" s="66"/>
    </row>
    <row r="118" spans="3:5" ht="18.75" customHeight="1" x14ac:dyDescent="0.2">
      <c r="C118" s="66"/>
      <c r="D118" s="66"/>
      <c r="E118" s="66"/>
    </row>
    <row r="119" spans="3:5" ht="18.75" customHeight="1" x14ac:dyDescent="0.2">
      <c r="C119" s="66"/>
      <c r="D119" s="66"/>
      <c r="E119" s="66"/>
    </row>
    <row r="120" spans="3:5" ht="18.75" customHeight="1" x14ac:dyDescent="0.2">
      <c r="C120" s="66"/>
      <c r="D120" s="66"/>
      <c r="E120" s="66"/>
    </row>
    <row r="121" spans="3:5" ht="18.75" customHeight="1" x14ac:dyDescent="0.2">
      <c r="C121" s="66"/>
      <c r="D121" s="66"/>
      <c r="E121" s="66"/>
    </row>
    <row r="122" spans="3:5" ht="18.75" customHeight="1" x14ac:dyDescent="0.2">
      <c r="C122" s="66"/>
      <c r="D122" s="66"/>
      <c r="E122" s="66"/>
    </row>
    <row r="123" spans="3:5" ht="18.75" customHeight="1" x14ac:dyDescent="0.2">
      <c r="C123" s="66"/>
      <c r="D123" s="66"/>
      <c r="E123" s="66"/>
    </row>
    <row r="124" spans="3:5" ht="18.75" customHeight="1" x14ac:dyDescent="0.2">
      <c r="C124" s="66"/>
      <c r="D124" s="66"/>
      <c r="E124" s="66"/>
    </row>
    <row r="125" spans="3:5" ht="18.75" customHeight="1" x14ac:dyDescent="0.2">
      <c r="C125" s="66"/>
      <c r="D125" s="66"/>
      <c r="E125" s="66"/>
    </row>
    <row r="126" spans="3:5" ht="18.75" customHeight="1" x14ac:dyDescent="0.2">
      <c r="C126" s="66"/>
      <c r="D126" s="66"/>
      <c r="E126" s="66"/>
    </row>
    <row r="127" spans="3:5" ht="18.75" customHeight="1" x14ac:dyDescent="0.2">
      <c r="C127" s="66"/>
      <c r="D127" s="66"/>
      <c r="E127" s="66"/>
    </row>
    <row r="128" spans="3:5" ht="18.75" customHeight="1" x14ac:dyDescent="0.2">
      <c r="C128" s="66"/>
      <c r="D128" s="66"/>
      <c r="E128" s="66"/>
    </row>
    <row r="129" spans="3:5" ht="18.75" customHeight="1" x14ac:dyDescent="0.2">
      <c r="C129" s="66"/>
      <c r="D129" s="66"/>
      <c r="E129" s="66"/>
    </row>
    <row r="130" spans="3:5" ht="18.75" customHeight="1" x14ac:dyDescent="0.2">
      <c r="C130" s="66"/>
      <c r="D130" s="66"/>
      <c r="E130" s="66"/>
    </row>
    <row r="131" spans="3:5" ht="18.75" customHeight="1" x14ac:dyDescent="0.2">
      <c r="C131" s="66"/>
      <c r="D131" s="66"/>
      <c r="E131" s="66"/>
    </row>
    <row r="132" spans="3:5" ht="18.75" customHeight="1" x14ac:dyDescent="0.2">
      <c r="C132" s="66"/>
      <c r="D132" s="66"/>
      <c r="E132" s="66"/>
    </row>
    <row r="133" spans="3:5" ht="18.75" customHeight="1" x14ac:dyDescent="0.2">
      <c r="C133" s="66"/>
      <c r="D133" s="66"/>
      <c r="E133" s="66"/>
    </row>
    <row r="134" spans="3:5" ht="18.75" customHeight="1" x14ac:dyDescent="0.2">
      <c r="C134" s="66"/>
      <c r="D134" s="66"/>
      <c r="E134" s="66"/>
    </row>
    <row r="135" spans="3:5" ht="18.75" customHeight="1" x14ac:dyDescent="0.2">
      <c r="C135" s="66"/>
      <c r="D135" s="66"/>
      <c r="E135" s="66"/>
    </row>
    <row r="136" spans="3:5" ht="18.75" customHeight="1" x14ac:dyDescent="0.2">
      <c r="C136" s="66"/>
      <c r="D136" s="66"/>
      <c r="E136" s="66"/>
    </row>
    <row r="137" spans="3:5" ht="18.75" customHeight="1" x14ac:dyDescent="0.2">
      <c r="C137" s="66"/>
      <c r="D137" s="66"/>
      <c r="E137" s="66"/>
    </row>
    <row r="138" spans="3:5" ht="18.75" customHeight="1" x14ac:dyDescent="0.2">
      <c r="C138" s="66"/>
      <c r="D138" s="66"/>
      <c r="E138" s="66"/>
    </row>
    <row r="139" spans="3:5" ht="18.75" customHeight="1" x14ac:dyDescent="0.2">
      <c r="C139" s="66"/>
      <c r="D139" s="66"/>
      <c r="E139" s="66"/>
    </row>
    <row r="140" spans="3:5" ht="18.75" customHeight="1" x14ac:dyDescent="0.2">
      <c r="C140" s="66"/>
      <c r="D140" s="66"/>
      <c r="E140" s="66"/>
    </row>
    <row r="141" spans="3:5" ht="18.75" customHeight="1" x14ac:dyDescent="0.2">
      <c r="C141" s="66"/>
      <c r="D141" s="66"/>
      <c r="E141" s="66"/>
    </row>
    <row r="142" spans="3:5" ht="18.75" customHeight="1" x14ac:dyDescent="0.2">
      <c r="C142" s="66"/>
      <c r="D142" s="66"/>
      <c r="E142" s="66"/>
    </row>
    <row r="143" spans="3:5" ht="18.75" customHeight="1" x14ac:dyDescent="0.2">
      <c r="C143" s="66"/>
      <c r="D143" s="66"/>
      <c r="E143" s="66"/>
    </row>
    <row r="144" spans="3:5" ht="18.75" customHeight="1" x14ac:dyDescent="0.2">
      <c r="C144" s="66"/>
      <c r="D144" s="66"/>
      <c r="E144" s="66"/>
    </row>
    <row r="145" spans="3:5" ht="18.75" customHeight="1" x14ac:dyDescent="0.2">
      <c r="C145" s="66"/>
      <c r="D145" s="66"/>
      <c r="E145" s="66"/>
    </row>
    <row r="146" spans="3:5" ht="18.75" customHeight="1" x14ac:dyDescent="0.2">
      <c r="C146" s="66"/>
      <c r="D146" s="66"/>
      <c r="E146" s="66"/>
    </row>
    <row r="147" spans="3:5" ht="18.75" customHeight="1" x14ac:dyDescent="0.2">
      <c r="C147" s="66"/>
      <c r="D147" s="66"/>
      <c r="E147" s="66"/>
    </row>
    <row r="148" spans="3:5" ht="18.75" customHeight="1" x14ac:dyDescent="0.2">
      <c r="C148" s="66"/>
      <c r="D148" s="66"/>
      <c r="E148" s="66"/>
    </row>
    <row r="149" spans="3:5" ht="18.75" customHeight="1" x14ac:dyDescent="0.2">
      <c r="C149" s="66"/>
      <c r="D149" s="66"/>
      <c r="E149" s="66"/>
    </row>
    <row r="150" spans="3:5" ht="18.75" customHeight="1" x14ac:dyDescent="0.2">
      <c r="C150" s="66"/>
      <c r="D150" s="66"/>
      <c r="E150" s="66"/>
    </row>
    <row r="151" spans="3:5" ht="18.75" customHeight="1" x14ac:dyDescent="0.2">
      <c r="C151" s="66"/>
      <c r="D151" s="66"/>
      <c r="E151" s="66"/>
    </row>
    <row r="152" spans="3:5" ht="18.75" customHeight="1" x14ac:dyDescent="0.2">
      <c r="C152" s="66"/>
      <c r="D152" s="66"/>
      <c r="E152" s="66"/>
    </row>
    <row r="153" spans="3:5" ht="18.75" customHeight="1" x14ac:dyDescent="0.2">
      <c r="C153" s="66"/>
      <c r="D153" s="66"/>
      <c r="E153" s="66"/>
    </row>
    <row r="154" spans="3:5" ht="18.75" customHeight="1" x14ac:dyDescent="0.2">
      <c r="C154" s="66"/>
      <c r="D154" s="66"/>
      <c r="E154" s="66"/>
    </row>
    <row r="155" spans="3:5" ht="18.75" customHeight="1" x14ac:dyDescent="0.2">
      <c r="C155" s="66"/>
      <c r="D155" s="66"/>
      <c r="E155" s="66"/>
    </row>
    <row r="156" spans="3:5" ht="18.75" customHeight="1" x14ac:dyDescent="0.2">
      <c r="C156" s="66"/>
      <c r="D156" s="66"/>
      <c r="E156" s="66"/>
    </row>
    <row r="157" spans="3:5" ht="18.75" customHeight="1" x14ac:dyDescent="0.2">
      <c r="C157" s="66"/>
      <c r="D157" s="66"/>
      <c r="E157" s="66"/>
    </row>
    <row r="158" spans="3:5" ht="18.75" customHeight="1" x14ac:dyDescent="0.2">
      <c r="C158" s="66"/>
      <c r="D158" s="66"/>
      <c r="E158" s="66"/>
    </row>
    <row r="159" spans="3:5" ht="18.75" customHeight="1" x14ac:dyDescent="0.2">
      <c r="C159" s="66"/>
      <c r="D159" s="66"/>
      <c r="E159" s="66"/>
    </row>
    <row r="160" spans="3:5" ht="18.75" customHeight="1" x14ac:dyDescent="0.2">
      <c r="C160" s="66"/>
      <c r="D160" s="66"/>
      <c r="E160" s="66"/>
    </row>
    <row r="161" spans="3:5" ht="18.75" customHeight="1" x14ac:dyDescent="0.2">
      <c r="C161" s="66"/>
      <c r="D161" s="66"/>
      <c r="E161" s="66"/>
    </row>
    <row r="162" spans="3:5" ht="18.75" customHeight="1" x14ac:dyDescent="0.2">
      <c r="C162" s="66"/>
      <c r="D162" s="66"/>
      <c r="E162" s="66"/>
    </row>
    <row r="163" spans="3:5" ht="18.75" customHeight="1" x14ac:dyDescent="0.2">
      <c r="C163" s="66"/>
      <c r="D163" s="66"/>
      <c r="E163" s="66"/>
    </row>
    <row r="164" spans="3:5" ht="18.75" customHeight="1" x14ac:dyDescent="0.2">
      <c r="C164" s="66"/>
      <c r="D164" s="66"/>
      <c r="E164" s="66"/>
    </row>
    <row r="165" spans="3:5" ht="18.75" customHeight="1" x14ac:dyDescent="0.2">
      <c r="C165" s="66"/>
      <c r="D165" s="66"/>
      <c r="E165" s="66"/>
    </row>
    <row r="166" spans="3:5" ht="18.75" customHeight="1" x14ac:dyDescent="0.2">
      <c r="C166" s="66"/>
      <c r="D166" s="66"/>
      <c r="E166" s="66"/>
    </row>
    <row r="167" spans="3:5" ht="18.75" customHeight="1" x14ac:dyDescent="0.2">
      <c r="C167" s="66"/>
      <c r="D167" s="66"/>
      <c r="E167" s="66"/>
    </row>
    <row r="168" spans="3:5" ht="18.75" customHeight="1" x14ac:dyDescent="0.2">
      <c r="C168" s="66"/>
      <c r="D168" s="66"/>
      <c r="E168" s="66"/>
    </row>
    <row r="169" spans="3:5" ht="18.75" customHeight="1" x14ac:dyDescent="0.2">
      <c r="C169" s="66"/>
      <c r="D169" s="66"/>
      <c r="E169" s="66"/>
    </row>
    <row r="170" spans="3:5" ht="18.75" customHeight="1" x14ac:dyDescent="0.2">
      <c r="C170" s="66"/>
      <c r="D170" s="66"/>
      <c r="E170" s="66"/>
    </row>
    <row r="171" spans="3:5" ht="18.75" customHeight="1" x14ac:dyDescent="0.2">
      <c r="C171" s="66"/>
      <c r="D171" s="66"/>
      <c r="E171" s="66"/>
    </row>
    <row r="172" spans="3:5" ht="18.75" customHeight="1" x14ac:dyDescent="0.2">
      <c r="C172" s="66"/>
      <c r="D172" s="66"/>
      <c r="E172" s="66"/>
    </row>
    <row r="173" spans="3:5" ht="18.75" customHeight="1" x14ac:dyDescent="0.2">
      <c r="C173" s="66"/>
      <c r="D173" s="66"/>
      <c r="E173" s="66"/>
    </row>
    <row r="174" spans="3:5" ht="18.75" customHeight="1" x14ac:dyDescent="0.2">
      <c r="C174" s="66"/>
      <c r="D174" s="66"/>
      <c r="E174" s="66"/>
    </row>
    <row r="175" spans="3:5" ht="18.75" customHeight="1" x14ac:dyDescent="0.2">
      <c r="C175" s="66"/>
      <c r="D175" s="66"/>
      <c r="E175" s="66"/>
    </row>
    <row r="176" spans="3:5" ht="18.75" customHeight="1" x14ac:dyDescent="0.2">
      <c r="C176" s="66"/>
      <c r="D176" s="66"/>
      <c r="E176" s="66"/>
    </row>
    <row r="177" spans="3:5" ht="18.75" customHeight="1" x14ac:dyDescent="0.2">
      <c r="C177" s="66"/>
      <c r="D177" s="66"/>
      <c r="E177" s="66"/>
    </row>
    <row r="178" spans="3:5" ht="18.75" customHeight="1" x14ac:dyDescent="0.2">
      <c r="C178" s="66"/>
      <c r="D178" s="66"/>
      <c r="E178" s="66"/>
    </row>
    <row r="179" spans="3:5" ht="18.75" customHeight="1" x14ac:dyDescent="0.2">
      <c r="C179" s="66"/>
      <c r="D179" s="66"/>
      <c r="E179" s="66"/>
    </row>
    <row r="180" spans="3:5" ht="18.75" customHeight="1" x14ac:dyDescent="0.2">
      <c r="C180" s="66"/>
      <c r="D180" s="66"/>
      <c r="E180" s="66"/>
    </row>
    <row r="181" spans="3:5" ht="18.75" customHeight="1" x14ac:dyDescent="0.2">
      <c r="C181" s="66"/>
      <c r="D181" s="66"/>
      <c r="E181" s="66"/>
    </row>
  </sheetData>
  <mergeCells count="12">
    <mergeCell ref="A1:B1"/>
    <mergeCell ref="Q7:U7"/>
    <mergeCell ref="Q8:U8"/>
    <mergeCell ref="Q9:U9"/>
    <mergeCell ref="Q10:U10"/>
    <mergeCell ref="Q11:U11"/>
    <mergeCell ref="Q16:U16"/>
    <mergeCell ref="Q17:U17"/>
    <mergeCell ref="Q12:U12"/>
    <mergeCell ref="Q13:U13"/>
    <mergeCell ref="Q14:U14"/>
    <mergeCell ref="Q15:U15"/>
  </mergeCells>
  <phoneticPr fontId="0" type="noConversion"/>
  <printOptions horizontalCentered="1" verticalCentered="1" gridLines="1" gridLinesSet="0"/>
  <pageMargins left="0" right="0" top="0.51" bottom="0.63" header="0.5" footer="0.5"/>
  <pageSetup paperSize="5" scale="57" orientation="landscape" horizontalDpi="4294967292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38"/>
  <sheetViews>
    <sheetView workbookViewId="0"/>
  </sheetViews>
  <sheetFormatPr defaultRowHeight="12.75" x14ac:dyDescent="0.2"/>
  <cols>
    <col min="1" max="1" width="37.5703125" customWidth="1"/>
    <col min="2" max="2" width="15.28515625" customWidth="1"/>
  </cols>
  <sheetData>
    <row r="4" spans="1:2" s="216" customFormat="1" ht="15" x14ac:dyDescent="0.2">
      <c r="A4" s="202" t="s">
        <v>280</v>
      </c>
      <c r="B4" s="214">
        <v>38500</v>
      </c>
    </row>
    <row r="5" spans="1:2" ht="15" x14ac:dyDescent="0.2">
      <c r="A5" s="202" t="s">
        <v>206</v>
      </c>
      <c r="B5" s="203">
        <v>5000</v>
      </c>
    </row>
    <row r="6" spans="1:2" ht="15" x14ac:dyDescent="0.2">
      <c r="A6" s="202" t="s">
        <v>435</v>
      </c>
      <c r="B6" s="203">
        <v>50000</v>
      </c>
    </row>
    <row r="7" spans="1:2" ht="15" x14ac:dyDescent="0.2">
      <c r="A7" s="204" t="s">
        <v>314</v>
      </c>
      <c r="B7" s="205">
        <v>5000</v>
      </c>
    </row>
    <row r="8" spans="1:2" ht="15" x14ac:dyDescent="0.2">
      <c r="A8" s="202" t="s">
        <v>441</v>
      </c>
      <c r="B8" s="203">
        <v>2000</v>
      </c>
    </row>
    <row r="9" spans="1:2" ht="15" x14ac:dyDescent="0.2">
      <c r="A9" s="47" t="s">
        <v>187</v>
      </c>
      <c r="B9" s="48">
        <v>1000</v>
      </c>
    </row>
    <row r="10" spans="1:2" ht="15" x14ac:dyDescent="0.2">
      <c r="A10" s="47" t="s">
        <v>188</v>
      </c>
      <c r="B10" s="48">
        <v>3000</v>
      </c>
    </row>
    <row r="11" spans="1:2" ht="15" x14ac:dyDescent="0.2">
      <c r="A11" s="47" t="s">
        <v>189</v>
      </c>
      <c r="B11" s="48">
        <v>2000</v>
      </c>
    </row>
    <row r="12" spans="1:2" ht="15" x14ac:dyDescent="0.2">
      <c r="A12" s="47" t="s">
        <v>190</v>
      </c>
      <c r="B12" s="48">
        <v>9000</v>
      </c>
    </row>
    <row r="13" spans="1:2" ht="15" x14ac:dyDescent="0.2">
      <c r="A13" s="47" t="s">
        <v>191</v>
      </c>
      <c r="B13" s="48">
        <v>12000</v>
      </c>
    </row>
    <row r="14" spans="1:2" ht="15" x14ac:dyDescent="0.2">
      <c r="A14" s="47" t="s">
        <v>189</v>
      </c>
      <c r="B14" s="48">
        <v>1700</v>
      </c>
    </row>
    <row r="15" spans="1:2" ht="15" x14ac:dyDescent="0.2">
      <c r="A15" s="47" t="s">
        <v>192</v>
      </c>
      <c r="B15" s="48">
        <v>4500</v>
      </c>
    </row>
    <row r="16" spans="1:2" ht="15" x14ac:dyDescent="0.2">
      <c r="A16" s="47" t="s">
        <v>193</v>
      </c>
      <c r="B16" s="48">
        <v>18000</v>
      </c>
    </row>
    <row r="17" spans="1:2" ht="15" x14ac:dyDescent="0.2">
      <c r="A17" s="47" t="s">
        <v>194</v>
      </c>
      <c r="B17" s="48">
        <v>1500</v>
      </c>
    </row>
    <row r="18" spans="1:2" ht="15" x14ac:dyDescent="0.2">
      <c r="A18" s="47" t="s">
        <v>195</v>
      </c>
      <c r="B18" s="48">
        <v>6000</v>
      </c>
    </row>
    <row r="19" spans="1:2" ht="15" x14ac:dyDescent="0.2">
      <c r="A19" s="47" t="s">
        <v>196</v>
      </c>
      <c r="B19" s="48">
        <v>500</v>
      </c>
    </row>
    <row r="20" spans="1:2" ht="15" x14ac:dyDescent="0.2">
      <c r="A20" s="47" t="s">
        <v>197</v>
      </c>
      <c r="B20" s="48">
        <v>350</v>
      </c>
    </row>
    <row r="21" spans="1:2" ht="15" x14ac:dyDescent="0.2">
      <c r="A21" s="219" t="s">
        <v>499</v>
      </c>
      <c r="B21" s="266">
        <v>1000</v>
      </c>
    </row>
    <row r="22" spans="1:2" ht="15" x14ac:dyDescent="0.2">
      <c r="A22" s="219" t="s">
        <v>501</v>
      </c>
      <c r="B22" s="266">
        <v>350</v>
      </c>
    </row>
    <row r="23" spans="1:2" ht="15" x14ac:dyDescent="0.2">
      <c r="A23" s="219" t="s">
        <v>503</v>
      </c>
      <c r="B23" s="266">
        <v>300</v>
      </c>
    </row>
    <row r="24" spans="1:2" ht="15" x14ac:dyDescent="0.2">
      <c r="A24" s="219" t="s">
        <v>505</v>
      </c>
      <c r="B24" s="266">
        <v>115</v>
      </c>
    </row>
    <row r="25" spans="1:2" ht="15" x14ac:dyDescent="0.2">
      <c r="A25" s="225" t="s">
        <v>507</v>
      </c>
      <c r="B25" s="264">
        <v>437</v>
      </c>
    </row>
    <row r="26" spans="1:2" ht="15" x14ac:dyDescent="0.2">
      <c r="A26" s="225" t="s">
        <v>486</v>
      </c>
      <c r="B26" s="264">
        <v>675</v>
      </c>
    </row>
    <row r="27" spans="1:2" ht="15" x14ac:dyDescent="0.2">
      <c r="A27" s="225" t="s">
        <v>488</v>
      </c>
      <c r="B27" s="264">
        <v>240</v>
      </c>
    </row>
    <row r="28" spans="1:2" ht="15" x14ac:dyDescent="0.2">
      <c r="A28" s="219" t="s">
        <v>489</v>
      </c>
      <c r="B28" s="266">
        <v>100</v>
      </c>
    </row>
    <row r="29" spans="1:2" ht="15" x14ac:dyDescent="0.2">
      <c r="A29" s="219" t="s">
        <v>509</v>
      </c>
      <c r="B29" s="266">
        <v>150</v>
      </c>
    </row>
    <row r="30" spans="1:2" ht="15" x14ac:dyDescent="0.2">
      <c r="A30" s="90" t="s">
        <v>386</v>
      </c>
      <c r="B30" s="84">
        <v>3720</v>
      </c>
    </row>
    <row r="31" spans="1:2" ht="15" x14ac:dyDescent="0.2">
      <c r="A31" s="202" t="s">
        <v>549</v>
      </c>
      <c r="B31" s="203">
        <v>1000</v>
      </c>
    </row>
    <row r="38" spans="2:2" x14ac:dyDescent="0.2">
      <c r="B38" s="166">
        <f>SUM(B4:B37)</f>
        <v>168137</v>
      </c>
    </row>
  </sheetData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/>
  </sheetViews>
  <sheetFormatPr defaultRowHeight="12.75" x14ac:dyDescent="0.2"/>
  <cols>
    <col min="1" max="1" width="43.7109375" customWidth="1"/>
    <col min="2" max="3" width="12.85546875" bestFit="1" customWidth="1"/>
  </cols>
  <sheetData>
    <row r="1" spans="1:3" ht="15.75" x14ac:dyDescent="0.25">
      <c r="A1" s="249" t="s">
        <v>514</v>
      </c>
      <c r="B1" s="47"/>
      <c r="C1" s="47"/>
    </row>
    <row r="2" spans="1:3" ht="15" x14ac:dyDescent="0.2">
      <c r="A2" s="47"/>
      <c r="B2" s="47"/>
      <c r="C2" s="47"/>
    </row>
    <row r="3" spans="1:3" s="123" customFormat="1" ht="15.75" x14ac:dyDescent="0.25">
      <c r="A3" s="77" t="s">
        <v>412</v>
      </c>
      <c r="B3" s="77" t="s">
        <v>515</v>
      </c>
      <c r="C3" s="77" t="s">
        <v>78</v>
      </c>
    </row>
    <row r="4" spans="1:3" ht="15" x14ac:dyDescent="0.2">
      <c r="A4" s="47"/>
      <c r="B4" s="47"/>
      <c r="C4" s="47"/>
    </row>
    <row r="5" spans="1:3" ht="15" x14ac:dyDescent="0.2">
      <c r="A5" s="47" t="s">
        <v>528</v>
      </c>
      <c r="B5" s="48">
        <v>250</v>
      </c>
      <c r="C5" s="48">
        <v>250</v>
      </c>
    </row>
    <row r="6" spans="1:3" ht="15" x14ac:dyDescent="0.2">
      <c r="A6" s="47" t="s">
        <v>516</v>
      </c>
      <c r="B6" s="48">
        <v>1000</v>
      </c>
      <c r="C6" s="48">
        <f>SUM(C5,B6)</f>
        <v>1250</v>
      </c>
    </row>
    <row r="7" spans="1:3" ht="15" x14ac:dyDescent="0.2">
      <c r="A7" s="47" t="s">
        <v>517</v>
      </c>
      <c r="B7" s="48">
        <v>400</v>
      </c>
      <c r="C7" s="48">
        <f>SUM(B7,C6)</f>
        <v>1650</v>
      </c>
    </row>
    <row r="8" spans="1:3" ht="15" x14ac:dyDescent="0.2">
      <c r="A8" s="47" t="s">
        <v>518</v>
      </c>
      <c r="B8" s="48">
        <v>100</v>
      </c>
      <c r="C8" s="48">
        <f>SUM(C7,B8)</f>
        <v>1750</v>
      </c>
    </row>
    <row r="9" spans="1:3" ht="15" x14ac:dyDescent="0.2">
      <c r="A9" s="47" t="s">
        <v>519</v>
      </c>
      <c r="B9" s="48">
        <v>150</v>
      </c>
      <c r="C9" s="48">
        <f>SUM(C8,B9)</f>
        <v>1900</v>
      </c>
    </row>
    <row r="10" spans="1:3" ht="15" x14ac:dyDescent="0.2">
      <c r="A10" s="47" t="s">
        <v>520</v>
      </c>
      <c r="B10" s="48">
        <v>200</v>
      </c>
      <c r="C10" s="48">
        <f>SUM(C9,B10)</f>
        <v>2100</v>
      </c>
    </row>
    <row r="11" spans="1:3" ht="15" x14ac:dyDescent="0.2">
      <c r="A11" s="47"/>
      <c r="B11" s="48"/>
      <c r="C11" s="48"/>
    </row>
    <row r="12" spans="1:3" ht="15" x14ac:dyDescent="0.2">
      <c r="A12" s="47"/>
      <c r="B12" s="48"/>
      <c r="C12" s="48"/>
    </row>
    <row r="13" spans="1:3" ht="15.75" x14ac:dyDescent="0.25">
      <c r="A13" s="77" t="s">
        <v>78</v>
      </c>
      <c r="B13" s="48"/>
      <c r="C13" s="60">
        <f>SUM(B5:B12)</f>
        <v>2100</v>
      </c>
    </row>
    <row r="14" spans="1:3" ht="15" x14ac:dyDescent="0.2">
      <c r="A14" s="47"/>
      <c r="B14" s="48"/>
      <c r="C14" s="48"/>
    </row>
    <row r="15" spans="1:3" ht="15" x14ac:dyDescent="0.2">
      <c r="A15" s="47"/>
      <c r="B15" s="48"/>
      <c r="C15" s="48"/>
    </row>
    <row r="16" spans="1:3" ht="15" x14ac:dyDescent="0.2">
      <c r="A16" s="47"/>
      <c r="B16" s="48"/>
      <c r="C16" s="48"/>
    </row>
    <row r="17" spans="1:3" ht="15" x14ac:dyDescent="0.2">
      <c r="A17" s="47"/>
      <c r="B17" s="48"/>
      <c r="C17" s="48"/>
    </row>
    <row r="18" spans="1:3" ht="15" x14ac:dyDescent="0.2">
      <c r="A18" s="47"/>
      <c r="B18" s="48"/>
      <c r="C18" s="48"/>
    </row>
    <row r="19" spans="1:3" ht="15" x14ac:dyDescent="0.2">
      <c r="A19" s="47"/>
      <c r="B19" s="48"/>
      <c r="C19" s="48"/>
    </row>
    <row r="20" spans="1:3" ht="15" x14ac:dyDescent="0.2">
      <c r="A20" s="47"/>
      <c r="B20" s="48"/>
      <c r="C20" s="48"/>
    </row>
    <row r="21" spans="1:3" ht="15" x14ac:dyDescent="0.2">
      <c r="A21" s="47"/>
      <c r="B21" s="48"/>
      <c r="C21" s="48"/>
    </row>
    <row r="22" spans="1:3" ht="15" x14ac:dyDescent="0.2">
      <c r="A22" s="47"/>
      <c r="B22" s="48"/>
      <c r="C22" s="48"/>
    </row>
    <row r="23" spans="1:3" ht="15" x14ac:dyDescent="0.2">
      <c r="A23" s="47"/>
      <c r="B23" s="48"/>
      <c r="C23" s="48"/>
    </row>
    <row r="24" spans="1:3" ht="15" x14ac:dyDescent="0.2">
      <c r="A24" s="47"/>
      <c r="B24" s="48"/>
      <c r="C24" s="48"/>
    </row>
    <row r="25" spans="1:3" ht="15" x14ac:dyDescent="0.2">
      <c r="A25" s="47"/>
      <c r="B25" s="47"/>
      <c r="C25" s="47"/>
    </row>
    <row r="26" spans="1:3" ht="15" x14ac:dyDescent="0.2">
      <c r="A26" s="47"/>
      <c r="B26" s="47"/>
      <c r="C26" s="47"/>
    </row>
    <row r="27" spans="1:3" ht="15" x14ac:dyDescent="0.2">
      <c r="A27" s="47"/>
      <c r="B27" s="47"/>
      <c r="C27" s="47"/>
    </row>
    <row r="28" spans="1:3" ht="15" x14ac:dyDescent="0.2">
      <c r="A28" s="47"/>
      <c r="B28" s="47"/>
      <c r="C28" s="47"/>
    </row>
    <row r="29" spans="1:3" ht="15" x14ac:dyDescent="0.2">
      <c r="A29" s="47"/>
      <c r="B29" s="47"/>
      <c r="C29" s="47"/>
    </row>
    <row r="30" spans="1:3" ht="15" x14ac:dyDescent="0.2">
      <c r="A30" s="47"/>
      <c r="B30" s="47"/>
      <c r="C30" s="47"/>
    </row>
    <row r="31" spans="1:3" ht="15" x14ac:dyDescent="0.2">
      <c r="A31" s="47"/>
      <c r="B31" s="47"/>
      <c r="C31" s="47"/>
    </row>
    <row r="32" spans="1:3" ht="15" x14ac:dyDescent="0.2">
      <c r="A32" s="47"/>
      <c r="B32" s="47"/>
      <c r="C32" s="47"/>
    </row>
    <row r="33" spans="1:3" ht="15" x14ac:dyDescent="0.2">
      <c r="A33" s="47"/>
      <c r="B33" s="47"/>
      <c r="C33" s="47"/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&amp;C21 PUBLIC EDUCATION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zoomScaleNormal="75" workbookViewId="0"/>
  </sheetViews>
  <sheetFormatPr defaultRowHeight="18.75" customHeight="1" x14ac:dyDescent="0.2"/>
  <cols>
    <col min="1" max="1" width="33" style="66" customWidth="1"/>
    <col min="2" max="2" width="11.85546875" style="74" customWidth="1"/>
    <col min="3" max="3" width="13.28515625" style="75" bestFit="1" customWidth="1"/>
    <col min="4" max="16384" width="9.140625" style="66"/>
  </cols>
  <sheetData>
    <row r="1" spans="1:3" ht="18.75" customHeight="1" x14ac:dyDescent="0.25">
      <c r="A1" s="118" t="s">
        <v>235</v>
      </c>
      <c r="B1" s="44"/>
      <c r="C1" s="48"/>
    </row>
    <row r="2" spans="1:3" s="78" customFormat="1" ht="18.75" customHeight="1" x14ac:dyDescent="0.25">
      <c r="A2" s="38" t="s">
        <v>56</v>
      </c>
      <c r="B2" s="41">
        <v>2001</v>
      </c>
      <c r="C2" s="116">
        <v>2002</v>
      </c>
    </row>
    <row r="3" spans="1:3" s="78" customFormat="1" ht="18.75" customHeight="1" x14ac:dyDescent="0.25">
      <c r="A3" s="38"/>
      <c r="B3" s="39"/>
      <c r="C3" s="40"/>
    </row>
    <row r="4" spans="1:3" ht="18.75" customHeight="1" x14ac:dyDescent="0.2">
      <c r="A4" s="47"/>
      <c r="B4" s="64"/>
      <c r="C4" s="48"/>
    </row>
    <row r="5" spans="1:3" s="78" customFormat="1" ht="18" customHeight="1" x14ac:dyDescent="0.25">
      <c r="A5" s="77" t="s">
        <v>78</v>
      </c>
      <c r="B5" s="106">
        <v>250</v>
      </c>
      <c r="C5" s="60">
        <v>250</v>
      </c>
    </row>
    <row r="6" spans="1:3" ht="18.75" customHeight="1" x14ac:dyDescent="0.2">
      <c r="A6" s="47"/>
      <c r="B6" s="64"/>
      <c r="C6" s="48"/>
    </row>
    <row r="7" spans="1:3" ht="18.75" customHeight="1" x14ac:dyDescent="0.2">
      <c r="A7" s="47"/>
      <c r="B7" s="64"/>
      <c r="C7" s="48"/>
    </row>
    <row r="8" spans="1:3" ht="18.75" customHeight="1" x14ac:dyDescent="0.2">
      <c r="A8" s="47"/>
      <c r="B8" s="64"/>
      <c r="C8" s="48"/>
    </row>
    <row r="9" spans="1:3" ht="18.75" customHeight="1" x14ac:dyDescent="0.2">
      <c r="A9" s="47"/>
      <c r="B9" s="64"/>
      <c r="C9" s="48"/>
    </row>
    <row r="10" spans="1:3" ht="18.75" customHeight="1" x14ac:dyDescent="0.2">
      <c r="A10" s="47"/>
      <c r="B10" s="64"/>
      <c r="C10" s="48"/>
    </row>
    <row r="11" spans="1:3" ht="18.75" customHeight="1" x14ac:dyDescent="0.2">
      <c r="A11" s="47"/>
      <c r="B11" s="64"/>
      <c r="C11" s="48"/>
    </row>
    <row r="12" spans="1:3" ht="18.75" customHeight="1" x14ac:dyDescent="0.2">
      <c r="A12" s="47"/>
      <c r="B12" s="64"/>
      <c r="C12" s="48"/>
    </row>
    <row r="13" spans="1:3" ht="18.75" customHeight="1" x14ac:dyDescent="0.2">
      <c r="A13" s="47"/>
      <c r="B13" s="64"/>
      <c r="C13" s="48"/>
    </row>
    <row r="14" spans="1:3" ht="18.75" customHeight="1" x14ac:dyDescent="0.2">
      <c r="A14" s="47"/>
      <c r="B14" s="64"/>
      <c r="C14" s="48"/>
    </row>
    <row r="15" spans="1:3" ht="18.75" customHeight="1" x14ac:dyDescent="0.2">
      <c r="A15" s="47"/>
      <c r="B15" s="64"/>
      <c r="C15" s="48"/>
    </row>
    <row r="16" spans="1:3" ht="18.75" customHeight="1" x14ac:dyDescent="0.2">
      <c r="A16" s="47"/>
      <c r="B16" s="64"/>
      <c r="C16" s="48"/>
    </row>
    <row r="17" spans="1:3" ht="18.75" customHeight="1" x14ac:dyDescent="0.2">
      <c r="A17" s="47"/>
      <c r="B17" s="64"/>
      <c r="C17" s="48"/>
    </row>
    <row r="18" spans="1:3" ht="18.75" customHeight="1" x14ac:dyDescent="0.2">
      <c r="A18" s="47"/>
      <c r="B18" s="64"/>
      <c r="C18" s="48"/>
    </row>
    <row r="19" spans="1:3" ht="18.75" customHeight="1" x14ac:dyDescent="0.2">
      <c r="A19" s="47"/>
      <c r="B19" s="64"/>
      <c r="C19" s="48"/>
    </row>
    <row r="20" spans="1:3" ht="18.75" customHeight="1" x14ac:dyDescent="0.2">
      <c r="A20" s="47"/>
      <c r="B20" s="64"/>
      <c r="C20" s="48"/>
    </row>
    <row r="21" spans="1:3" ht="18.75" customHeight="1" x14ac:dyDescent="0.2">
      <c r="A21" s="47"/>
      <c r="B21" s="64"/>
      <c r="C21" s="48"/>
    </row>
    <row r="22" spans="1:3" ht="18.75" customHeight="1" x14ac:dyDescent="0.2">
      <c r="A22" s="47"/>
      <c r="B22" s="64"/>
      <c r="C22" s="48"/>
    </row>
    <row r="23" spans="1:3" ht="18.75" customHeight="1" x14ac:dyDescent="0.2">
      <c r="A23" s="47"/>
      <c r="B23" s="64"/>
      <c r="C23" s="48"/>
    </row>
    <row r="24" spans="1:3" ht="18.75" customHeight="1" x14ac:dyDescent="0.2">
      <c r="A24" s="47"/>
      <c r="B24" s="64"/>
      <c r="C24" s="48"/>
    </row>
    <row r="25" spans="1:3" ht="18.75" customHeight="1" x14ac:dyDescent="0.2">
      <c r="A25" s="47"/>
      <c r="B25" s="64"/>
      <c r="C25" s="48"/>
    </row>
    <row r="26" spans="1:3" ht="18.75" customHeight="1" x14ac:dyDescent="0.2">
      <c r="A26" s="47"/>
      <c r="B26" s="64"/>
      <c r="C26" s="48"/>
    </row>
    <row r="27" spans="1:3" ht="18.75" customHeight="1" x14ac:dyDescent="0.2">
      <c r="A27" s="47"/>
      <c r="B27" s="64"/>
      <c r="C27" s="48"/>
    </row>
    <row r="28" spans="1:3" ht="18.75" customHeight="1" x14ac:dyDescent="0.2">
      <c r="A28" s="47"/>
      <c r="B28" s="64"/>
      <c r="C28" s="48"/>
    </row>
    <row r="29" spans="1:3" ht="18.75" customHeight="1" x14ac:dyDescent="0.2">
      <c r="A29" s="47"/>
      <c r="B29" s="64"/>
      <c r="C29" s="48"/>
    </row>
    <row r="30" spans="1:3" ht="18.75" customHeight="1" x14ac:dyDescent="0.2">
      <c r="A30" s="47"/>
      <c r="B30" s="64"/>
      <c r="C30" s="48"/>
    </row>
    <row r="31" spans="1:3" ht="18.75" customHeight="1" x14ac:dyDescent="0.2">
      <c r="A31" s="47"/>
      <c r="B31" s="64"/>
      <c r="C31" s="48"/>
    </row>
    <row r="32" spans="1:3" ht="18.75" customHeight="1" x14ac:dyDescent="0.2">
      <c r="A32" s="47"/>
      <c r="B32" s="64"/>
      <c r="C32" s="48"/>
    </row>
    <row r="33" spans="1:3" ht="18.75" customHeight="1" x14ac:dyDescent="0.2">
      <c r="A33" s="47"/>
      <c r="B33" s="64"/>
      <c r="C33" s="48"/>
    </row>
    <row r="34" spans="1:3" ht="18.75" customHeight="1" x14ac:dyDescent="0.2">
      <c r="A34" s="47"/>
      <c r="B34" s="64"/>
      <c r="C34" s="48"/>
    </row>
    <row r="35" spans="1:3" ht="18.75" customHeight="1" x14ac:dyDescent="0.2">
      <c r="A35" s="47"/>
      <c r="B35" s="64"/>
      <c r="C35" s="48"/>
    </row>
  </sheetData>
  <phoneticPr fontId="0" type="noConversion"/>
  <printOptions horizontalCentered="1" verticalCentered="1" gridLines="1" gridLinesSet="0"/>
  <pageMargins left="0.75" right="0.75" top="1" bottom="1" header="0.5" footer="0.5"/>
  <pageSetup orientation="portrait" horizontalDpi="200" verticalDpi="200" r:id="rId1"/>
  <headerFooter alignWithMargins="0">
    <oddHeader>&amp;A</oddHeader>
    <oddFooter>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zoomScaleNormal="75" workbookViewId="0"/>
  </sheetViews>
  <sheetFormatPr defaultRowHeight="18.75" customHeight="1" x14ac:dyDescent="0.2"/>
  <cols>
    <col min="1" max="1" width="40.5703125" style="66" customWidth="1"/>
    <col min="2" max="3" width="15.5703125" style="75" bestFit="1" customWidth="1"/>
    <col min="4" max="16384" width="9.140625" style="66"/>
  </cols>
  <sheetData>
    <row r="1" spans="1:3" ht="18.75" customHeight="1" x14ac:dyDescent="0.25">
      <c r="A1" s="118" t="s">
        <v>236</v>
      </c>
      <c r="B1" s="117"/>
      <c r="C1" s="48"/>
    </row>
    <row r="2" spans="1:3" s="78" customFormat="1" ht="18.75" customHeight="1" x14ac:dyDescent="0.25">
      <c r="A2" s="38" t="s">
        <v>56</v>
      </c>
      <c r="B2" s="116">
        <v>2001</v>
      </c>
      <c r="C2" s="116">
        <v>2002</v>
      </c>
    </row>
    <row r="3" spans="1:3" s="78" customFormat="1" ht="18.75" customHeight="1" x14ac:dyDescent="0.25">
      <c r="A3" s="38"/>
      <c r="B3" s="40"/>
      <c r="C3" s="40"/>
    </row>
    <row r="4" spans="1:3" s="78" customFormat="1" ht="18.75" customHeight="1" x14ac:dyDescent="0.25">
      <c r="A4" s="77" t="s">
        <v>78</v>
      </c>
      <c r="B4" s="60">
        <v>1000</v>
      </c>
      <c r="C4" s="60">
        <v>1000</v>
      </c>
    </row>
    <row r="5" spans="1:3" ht="18.75" customHeight="1" x14ac:dyDescent="0.2">
      <c r="A5" s="47"/>
      <c r="B5" s="48"/>
      <c r="C5" s="48"/>
    </row>
    <row r="6" spans="1:3" ht="18.75" customHeight="1" x14ac:dyDescent="0.2">
      <c r="A6" s="47"/>
      <c r="B6" s="48"/>
      <c r="C6" s="48"/>
    </row>
    <row r="7" spans="1:3" ht="18.75" customHeight="1" x14ac:dyDescent="0.2">
      <c r="A7" s="47"/>
      <c r="B7" s="48"/>
      <c r="C7" s="48"/>
    </row>
    <row r="8" spans="1:3" ht="18.75" customHeight="1" x14ac:dyDescent="0.2">
      <c r="A8" s="47"/>
      <c r="B8" s="48"/>
      <c r="C8" s="48"/>
    </row>
    <row r="9" spans="1:3" ht="18.75" customHeight="1" x14ac:dyDescent="0.2">
      <c r="A9" s="47"/>
      <c r="B9" s="48"/>
      <c r="C9" s="48"/>
    </row>
    <row r="10" spans="1:3" ht="18.75" customHeight="1" x14ac:dyDescent="0.2">
      <c r="A10" s="47"/>
      <c r="B10" s="48"/>
      <c r="C10" s="48"/>
    </row>
    <row r="11" spans="1:3" ht="18.75" customHeight="1" x14ac:dyDescent="0.2">
      <c r="A11" s="47"/>
      <c r="B11" s="48"/>
      <c r="C11" s="48"/>
    </row>
    <row r="12" spans="1:3" ht="18.75" customHeight="1" x14ac:dyDescent="0.2">
      <c r="A12" s="47"/>
      <c r="B12" s="48"/>
      <c r="C12" s="48"/>
    </row>
    <row r="13" spans="1:3" ht="18.75" customHeight="1" x14ac:dyDescent="0.2">
      <c r="A13" s="47"/>
      <c r="B13" s="48"/>
      <c r="C13" s="48"/>
    </row>
    <row r="14" spans="1:3" ht="18.75" customHeight="1" x14ac:dyDescent="0.2">
      <c r="A14" s="47"/>
      <c r="B14" s="48"/>
      <c r="C14" s="48"/>
    </row>
    <row r="15" spans="1:3" ht="18.75" customHeight="1" x14ac:dyDescent="0.2">
      <c r="A15" s="47"/>
      <c r="B15" s="48"/>
      <c r="C15" s="48"/>
    </row>
    <row r="16" spans="1:3" ht="18.75" customHeight="1" x14ac:dyDescent="0.2">
      <c r="A16" s="47"/>
      <c r="B16" s="48"/>
      <c r="C16" s="48"/>
    </row>
    <row r="17" spans="1:3" ht="18.75" customHeight="1" x14ac:dyDescent="0.2">
      <c r="A17" s="47"/>
      <c r="B17" s="48"/>
      <c r="C17" s="48"/>
    </row>
    <row r="18" spans="1:3" ht="18.75" customHeight="1" x14ac:dyDescent="0.2">
      <c r="A18" s="47"/>
      <c r="B18" s="48"/>
      <c r="C18" s="48"/>
    </row>
    <row r="19" spans="1:3" ht="18.75" customHeight="1" x14ac:dyDescent="0.2">
      <c r="A19" s="47"/>
      <c r="B19" s="48"/>
      <c r="C19" s="48"/>
    </row>
    <row r="20" spans="1:3" ht="18.75" customHeight="1" x14ac:dyDescent="0.2">
      <c r="A20" s="47"/>
      <c r="B20" s="48"/>
      <c r="C20" s="48"/>
    </row>
    <row r="21" spans="1:3" ht="18.75" customHeight="1" x14ac:dyDescent="0.2">
      <c r="A21" s="47"/>
      <c r="B21" s="48"/>
      <c r="C21" s="48"/>
    </row>
    <row r="22" spans="1:3" ht="18.75" customHeight="1" x14ac:dyDescent="0.2">
      <c r="A22" s="47"/>
      <c r="B22" s="48"/>
      <c r="C22" s="48"/>
    </row>
    <row r="23" spans="1:3" ht="18.75" customHeight="1" x14ac:dyDescent="0.2">
      <c r="A23" s="47"/>
      <c r="B23" s="48"/>
      <c r="C23" s="48"/>
    </row>
    <row r="24" spans="1:3" ht="18.75" customHeight="1" x14ac:dyDescent="0.2">
      <c r="A24" s="47"/>
      <c r="B24" s="48"/>
      <c r="C24" s="48"/>
    </row>
    <row r="25" spans="1:3" ht="18.75" customHeight="1" x14ac:dyDescent="0.2">
      <c r="A25" s="47"/>
      <c r="B25" s="48"/>
      <c r="C25" s="48"/>
    </row>
    <row r="26" spans="1:3" ht="18.75" customHeight="1" x14ac:dyDescent="0.2">
      <c r="A26" s="47"/>
      <c r="B26" s="48"/>
      <c r="C26" s="48"/>
    </row>
    <row r="27" spans="1:3" ht="18.75" customHeight="1" x14ac:dyDescent="0.2">
      <c r="A27" s="47"/>
      <c r="B27" s="48"/>
      <c r="C27" s="48"/>
    </row>
    <row r="28" spans="1:3" ht="18.75" customHeight="1" x14ac:dyDescent="0.2">
      <c r="A28" s="47"/>
      <c r="B28" s="48"/>
      <c r="C28" s="48"/>
    </row>
    <row r="29" spans="1:3" ht="18.75" customHeight="1" x14ac:dyDescent="0.2">
      <c r="A29" s="47"/>
      <c r="B29" s="48"/>
      <c r="C29" s="48"/>
    </row>
    <row r="30" spans="1:3" ht="18.75" customHeight="1" x14ac:dyDescent="0.2">
      <c r="A30" s="47"/>
      <c r="B30" s="48"/>
      <c r="C30" s="48"/>
    </row>
    <row r="31" spans="1:3" ht="18.75" customHeight="1" x14ac:dyDescent="0.2">
      <c r="A31" s="47"/>
      <c r="B31" s="48"/>
      <c r="C31" s="48"/>
    </row>
    <row r="32" spans="1:3" ht="18.75" customHeight="1" x14ac:dyDescent="0.2">
      <c r="A32" s="47"/>
      <c r="B32" s="48"/>
      <c r="C32" s="48"/>
    </row>
    <row r="33" spans="1:3" ht="18.75" customHeight="1" x14ac:dyDescent="0.2">
      <c r="A33" s="47"/>
      <c r="B33" s="48"/>
      <c r="C33" s="48"/>
    </row>
    <row r="34" spans="1:3" ht="18.75" customHeight="1" x14ac:dyDescent="0.2">
      <c r="A34" s="47"/>
      <c r="B34" s="48"/>
      <c r="C34" s="48"/>
    </row>
    <row r="35" spans="1:3" ht="18.75" customHeight="1" x14ac:dyDescent="0.2">
      <c r="A35" s="47"/>
      <c r="B35" s="48"/>
      <c r="C35" s="48"/>
    </row>
    <row r="36" spans="1:3" ht="18.75" customHeight="1" x14ac:dyDescent="0.2">
      <c r="A36" s="70"/>
      <c r="B36" s="72"/>
      <c r="C36" s="72"/>
    </row>
    <row r="37" spans="1:3" ht="18.75" customHeight="1" x14ac:dyDescent="0.2">
      <c r="A37" s="70"/>
      <c r="B37" s="72"/>
      <c r="C37" s="72"/>
    </row>
    <row r="38" spans="1:3" ht="18.75" customHeight="1" x14ac:dyDescent="0.2">
      <c r="A38" s="70"/>
      <c r="B38" s="72"/>
      <c r="C38" s="72"/>
    </row>
    <row r="39" spans="1:3" ht="18.75" customHeight="1" x14ac:dyDescent="0.2">
      <c r="A39" s="70"/>
      <c r="B39" s="72"/>
      <c r="C39" s="72"/>
    </row>
    <row r="40" spans="1:3" ht="18.75" customHeight="1" x14ac:dyDescent="0.2">
      <c r="A40" s="70"/>
      <c r="B40" s="72"/>
      <c r="C40" s="72"/>
    </row>
    <row r="41" spans="1:3" ht="18.75" customHeight="1" x14ac:dyDescent="0.2">
      <c r="A41" s="70"/>
      <c r="B41" s="72"/>
      <c r="C41" s="72"/>
    </row>
  </sheetData>
  <phoneticPr fontId="0" type="noConversion"/>
  <printOptions horizontalCentered="1" verticalCentered="1" gridLines="1" gridLinesSet="0"/>
  <pageMargins left="0.61" right="0.49" top="1" bottom="1" header="0.5" footer="0.5"/>
  <pageSetup orientation="portrait" horizontalDpi="200" verticalDpi="200" r:id="rId1"/>
  <headerFooter alignWithMargins="0">
    <oddHeader>&amp;A</oddHeader>
    <oddFooter>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zoomScaleNormal="75" zoomScaleSheetLayoutView="100" workbookViewId="0"/>
  </sheetViews>
  <sheetFormatPr defaultRowHeight="18.75" customHeight="1" x14ac:dyDescent="0.2"/>
  <cols>
    <col min="1" max="1" width="34.140625" style="66" customWidth="1"/>
    <col min="2" max="2" width="12.85546875" style="66" bestFit="1" customWidth="1"/>
    <col min="3" max="3" width="13.28515625" style="75" bestFit="1" customWidth="1"/>
    <col min="4" max="16384" width="9.140625" style="66"/>
  </cols>
  <sheetData>
    <row r="1" spans="1:3" ht="18.75" customHeight="1" x14ac:dyDescent="0.25">
      <c r="A1" s="118" t="s">
        <v>237</v>
      </c>
      <c r="B1" s="44"/>
      <c r="C1" s="48"/>
    </row>
    <row r="2" spans="1:3" s="78" customFormat="1" ht="18.75" customHeight="1" x14ac:dyDescent="0.25">
      <c r="A2" s="38" t="s">
        <v>56</v>
      </c>
      <c r="B2" s="39" t="s">
        <v>95</v>
      </c>
      <c r="C2" s="40" t="s">
        <v>58</v>
      </c>
    </row>
    <row r="3" spans="1:3" s="78" customFormat="1" ht="18.75" customHeight="1" x14ac:dyDescent="0.25">
      <c r="A3" s="38"/>
      <c r="B3" s="39" t="s">
        <v>60</v>
      </c>
      <c r="C3" s="40"/>
    </row>
    <row r="4" spans="1:3" ht="18.75" customHeight="1" x14ac:dyDescent="0.2">
      <c r="A4" s="47"/>
      <c r="B4" s="64"/>
      <c r="C4" s="48"/>
    </row>
    <row r="5" spans="1:3" ht="18.75" customHeight="1" x14ac:dyDescent="0.2">
      <c r="A5" s="47" t="s">
        <v>304</v>
      </c>
      <c r="B5" s="48">
        <v>160</v>
      </c>
      <c r="C5" s="48">
        <f t="shared" ref="C5:C11" si="0">+C4+B5</f>
        <v>160</v>
      </c>
    </row>
    <row r="6" spans="1:3" ht="18.75" customHeight="1" x14ac:dyDescent="0.2">
      <c r="A6" s="47" t="s">
        <v>305</v>
      </c>
      <c r="B6" s="84">
        <v>1200</v>
      </c>
      <c r="C6" s="48">
        <f t="shared" si="0"/>
        <v>1360</v>
      </c>
    </row>
    <row r="7" spans="1:3" ht="18.75" customHeight="1" x14ac:dyDescent="0.2">
      <c r="A7" s="47" t="s">
        <v>306</v>
      </c>
      <c r="B7" s="84">
        <v>120</v>
      </c>
      <c r="C7" s="48">
        <f t="shared" si="0"/>
        <v>1480</v>
      </c>
    </row>
    <row r="8" spans="1:3" ht="18.75" customHeight="1" x14ac:dyDescent="0.2">
      <c r="A8" s="47" t="s">
        <v>307</v>
      </c>
      <c r="B8" s="84">
        <v>100</v>
      </c>
      <c r="C8" s="48">
        <f t="shared" si="0"/>
        <v>1580</v>
      </c>
    </row>
    <row r="9" spans="1:3" ht="18.75" customHeight="1" x14ac:dyDescent="0.2">
      <c r="A9" s="47" t="s">
        <v>308</v>
      </c>
      <c r="B9" s="84">
        <v>250</v>
      </c>
      <c r="C9" s="48">
        <f t="shared" si="0"/>
        <v>1830</v>
      </c>
    </row>
    <row r="10" spans="1:3" ht="18.75" customHeight="1" x14ac:dyDescent="0.2">
      <c r="A10" s="47" t="s">
        <v>309</v>
      </c>
      <c r="B10" s="48">
        <v>100</v>
      </c>
      <c r="C10" s="48">
        <f t="shared" si="0"/>
        <v>1930</v>
      </c>
    </row>
    <row r="11" spans="1:3" ht="18.75" customHeight="1" x14ac:dyDescent="0.2">
      <c r="A11" s="47" t="s">
        <v>310</v>
      </c>
      <c r="B11" s="48">
        <v>150</v>
      </c>
      <c r="C11" s="48">
        <f t="shared" si="0"/>
        <v>2080</v>
      </c>
    </row>
    <row r="12" spans="1:3" ht="18.75" customHeight="1" x14ac:dyDescent="0.2">
      <c r="A12" s="47"/>
      <c r="B12" s="48"/>
      <c r="C12" s="48"/>
    </row>
    <row r="13" spans="1:3" s="78" customFormat="1" ht="18.75" customHeight="1" x14ac:dyDescent="0.25">
      <c r="A13" s="77" t="s">
        <v>78</v>
      </c>
      <c r="B13" s="60"/>
      <c r="C13" s="60">
        <f>+C11+B13</f>
        <v>2080</v>
      </c>
    </row>
    <row r="14" spans="1:3" ht="18.75" customHeight="1" x14ac:dyDescent="0.2">
      <c r="A14" s="47"/>
      <c r="B14" s="48"/>
      <c r="C14" s="48"/>
    </row>
    <row r="15" spans="1:3" ht="18.75" customHeight="1" x14ac:dyDescent="0.2">
      <c r="A15" s="47"/>
      <c r="B15" s="64"/>
      <c r="C15" s="48"/>
    </row>
    <row r="16" spans="1:3" ht="18.75" customHeight="1" x14ac:dyDescent="0.2">
      <c r="A16" s="47"/>
      <c r="B16" s="64"/>
      <c r="C16" s="48"/>
    </row>
    <row r="17" spans="1:3" ht="18.75" customHeight="1" x14ac:dyDescent="0.2">
      <c r="A17" s="47"/>
      <c r="B17" s="64"/>
      <c r="C17" s="48"/>
    </row>
    <row r="18" spans="1:3" ht="18.75" customHeight="1" x14ac:dyDescent="0.2">
      <c r="A18" s="47"/>
      <c r="B18" s="64"/>
      <c r="C18" s="48"/>
    </row>
    <row r="19" spans="1:3" ht="18.75" customHeight="1" x14ac:dyDescent="0.2">
      <c r="A19" s="47"/>
      <c r="B19" s="64"/>
      <c r="C19" s="48"/>
    </row>
    <row r="20" spans="1:3" ht="18.75" customHeight="1" x14ac:dyDescent="0.2">
      <c r="A20" s="47"/>
      <c r="B20" s="64"/>
      <c r="C20" s="48"/>
    </row>
    <row r="21" spans="1:3" ht="18.75" customHeight="1" x14ac:dyDescent="0.2">
      <c r="A21" s="47"/>
      <c r="B21" s="64"/>
      <c r="C21" s="48"/>
    </row>
    <row r="22" spans="1:3" ht="18.75" customHeight="1" x14ac:dyDescent="0.2">
      <c r="A22" s="47"/>
      <c r="B22" s="64"/>
      <c r="C22" s="48"/>
    </row>
    <row r="23" spans="1:3" ht="18.75" customHeight="1" x14ac:dyDescent="0.2">
      <c r="A23" s="47"/>
      <c r="B23" s="64"/>
      <c r="C23" s="48"/>
    </row>
    <row r="24" spans="1:3" ht="18.75" customHeight="1" x14ac:dyDescent="0.2">
      <c r="A24" s="47"/>
      <c r="B24" s="64"/>
      <c r="C24" s="48"/>
    </row>
    <row r="25" spans="1:3" ht="18.75" customHeight="1" x14ac:dyDescent="0.2">
      <c r="A25" s="47"/>
      <c r="B25" s="64"/>
      <c r="C25" s="48"/>
    </row>
    <row r="26" spans="1:3" ht="18.75" customHeight="1" x14ac:dyDescent="0.2">
      <c r="A26" s="47"/>
      <c r="B26" s="64"/>
      <c r="C26" s="48"/>
    </row>
    <row r="27" spans="1:3" ht="18.75" customHeight="1" x14ac:dyDescent="0.2">
      <c r="A27" s="47"/>
      <c r="B27" s="64"/>
      <c r="C27" s="48"/>
    </row>
    <row r="28" spans="1:3" ht="18.75" customHeight="1" x14ac:dyDescent="0.2">
      <c r="A28" s="47"/>
      <c r="B28" s="64"/>
      <c r="C28" s="48"/>
    </row>
    <row r="29" spans="1:3" ht="18.75" customHeight="1" x14ac:dyDescent="0.2">
      <c r="A29" s="47"/>
      <c r="B29" s="64"/>
      <c r="C29" s="48"/>
    </row>
    <row r="30" spans="1:3" ht="18.75" customHeight="1" x14ac:dyDescent="0.2">
      <c r="A30" s="47"/>
      <c r="B30" s="64"/>
      <c r="C30" s="48"/>
    </row>
    <row r="31" spans="1:3" ht="18.75" customHeight="1" x14ac:dyDescent="0.2">
      <c r="A31" s="47"/>
      <c r="B31" s="64"/>
      <c r="C31" s="48"/>
    </row>
    <row r="32" spans="1:3" ht="18.75" customHeight="1" x14ac:dyDescent="0.2">
      <c r="A32" s="47"/>
      <c r="B32" s="64"/>
      <c r="C32" s="48"/>
    </row>
    <row r="33" spans="1:3" ht="18.75" customHeight="1" x14ac:dyDescent="0.2">
      <c r="A33" s="47"/>
      <c r="B33" s="64"/>
      <c r="C33" s="48"/>
    </row>
    <row r="34" spans="1:3" ht="18.75" customHeight="1" x14ac:dyDescent="0.2">
      <c r="A34" s="47"/>
      <c r="B34" s="64"/>
      <c r="C34" s="48"/>
    </row>
    <row r="35" spans="1:3" ht="18.75" customHeight="1" x14ac:dyDescent="0.2">
      <c r="A35" s="47"/>
      <c r="B35" s="64"/>
      <c r="C35" s="48"/>
    </row>
    <row r="36" spans="1:3" ht="18.75" customHeight="1" x14ac:dyDescent="0.2">
      <c r="A36" s="70"/>
      <c r="B36" s="71"/>
      <c r="C36" s="72"/>
    </row>
    <row r="37" spans="1:3" ht="18.75" customHeight="1" x14ac:dyDescent="0.2">
      <c r="A37" s="70"/>
      <c r="B37" s="71"/>
      <c r="C37" s="72"/>
    </row>
    <row r="38" spans="1:3" ht="18.75" customHeight="1" x14ac:dyDescent="0.2">
      <c r="A38" s="70"/>
      <c r="B38" s="71"/>
      <c r="C38" s="72"/>
    </row>
    <row r="39" spans="1:3" ht="18.75" customHeight="1" x14ac:dyDescent="0.2">
      <c r="A39" s="70"/>
      <c r="B39" s="71"/>
      <c r="C39" s="72"/>
    </row>
    <row r="40" spans="1:3" ht="18.75" customHeight="1" x14ac:dyDescent="0.2">
      <c r="A40" s="70"/>
      <c r="B40" s="71"/>
      <c r="C40" s="72"/>
    </row>
    <row r="41" spans="1:3" ht="18.75" customHeight="1" x14ac:dyDescent="0.2">
      <c r="A41" s="70"/>
      <c r="B41" s="71"/>
      <c r="C41" s="72"/>
    </row>
    <row r="42" spans="1:3" ht="18.75" customHeight="1" x14ac:dyDescent="0.2">
      <c r="A42" s="70"/>
      <c r="B42" s="71"/>
      <c r="C42" s="72"/>
    </row>
    <row r="43" spans="1:3" ht="18.75" customHeight="1" x14ac:dyDescent="0.2">
      <c r="A43" s="70"/>
      <c r="B43" s="71"/>
      <c r="C43" s="72"/>
    </row>
    <row r="44" spans="1:3" ht="18.75" customHeight="1" x14ac:dyDescent="0.2">
      <c r="A44" s="70"/>
      <c r="B44" s="71"/>
      <c r="C44" s="72"/>
    </row>
    <row r="45" spans="1:3" ht="18.75" customHeight="1" x14ac:dyDescent="0.2">
      <c r="A45" s="70"/>
      <c r="B45" s="71"/>
      <c r="C45" s="72"/>
    </row>
    <row r="46" spans="1:3" ht="18.75" customHeight="1" x14ac:dyDescent="0.2">
      <c r="A46" s="70"/>
      <c r="B46" s="71"/>
      <c r="C46" s="72"/>
    </row>
    <row r="47" spans="1:3" ht="18.75" customHeight="1" x14ac:dyDescent="0.2">
      <c r="A47" s="70"/>
      <c r="B47" s="71"/>
      <c r="C47" s="72"/>
    </row>
    <row r="48" spans="1:3" ht="18.75" customHeight="1" x14ac:dyDescent="0.2">
      <c r="B48" s="74"/>
    </row>
    <row r="49" spans="2:2" ht="18.75" customHeight="1" x14ac:dyDescent="0.2">
      <c r="B49" s="74"/>
    </row>
    <row r="50" spans="2:2" ht="18.75" customHeight="1" x14ac:dyDescent="0.2">
      <c r="B50" s="74"/>
    </row>
  </sheetData>
  <phoneticPr fontId="0" type="noConversion"/>
  <printOptions horizontalCentered="1" verticalCentered="1" gridLines="1"/>
  <pageMargins left="0.52" right="0.45" top="1" bottom="1" header="0.5" footer="0.5"/>
  <pageSetup orientation="portrait" horizontalDpi="4294967292" verticalDpi="300" r:id="rId1"/>
  <headerFooter alignWithMargins="0">
    <oddHeader>&amp;A</oddHeader>
    <oddFooter>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zoomScaleNormal="75" workbookViewId="0"/>
  </sheetViews>
  <sheetFormatPr defaultRowHeight="18" customHeight="1" x14ac:dyDescent="0.2"/>
  <cols>
    <col min="1" max="1" width="36.5703125" style="66" customWidth="1"/>
    <col min="2" max="2" width="13.28515625" style="66" bestFit="1" customWidth="1"/>
    <col min="3" max="3" width="15.5703125" style="75" bestFit="1" customWidth="1"/>
    <col min="4" max="16384" width="9.140625" style="66"/>
  </cols>
  <sheetData>
    <row r="1" spans="1:3" ht="18" customHeight="1" x14ac:dyDescent="0.25">
      <c r="A1" s="118" t="s">
        <v>238</v>
      </c>
      <c r="B1" s="64"/>
      <c r="C1" s="48"/>
    </row>
    <row r="2" spans="1:3" s="78" customFormat="1" ht="18" customHeight="1" x14ac:dyDescent="0.25">
      <c r="A2" s="38" t="s">
        <v>56</v>
      </c>
      <c r="B2" s="41">
        <v>2001</v>
      </c>
      <c r="C2" s="116">
        <v>2002</v>
      </c>
    </row>
    <row r="3" spans="1:3" s="78" customFormat="1" ht="18" customHeight="1" x14ac:dyDescent="0.25">
      <c r="A3" s="38"/>
      <c r="B3" s="39"/>
      <c r="C3" s="40"/>
    </row>
    <row r="4" spans="1:3" s="78" customFormat="1" ht="18" customHeight="1" x14ac:dyDescent="0.25">
      <c r="A4" s="77" t="s">
        <v>78</v>
      </c>
      <c r="B4" s="60">
        <v>5000</v>
      </c>
      <c r="C4" s="60">
        <v>5000</v>
      </c>
    </row>
    <row r="5" spans="1:3" ht="18" customHeight="1" x14ac:dyDescent="0.2">
      <c r="A5" s="47"/>
      <c r="B5" s="64"/>
      <c r="C5" s="48"/>
    </row>
    <row r="6" spans="1:3" ht="18" customHeight="1" x14ac:dyDescent="0.2">
      <c r="A6" s="47"/>
      <c r="B6" s="64"/>
      <c r="C6" s="48"/>
    </row>
    <row r="7" spans="1:3" ht="18" customHeight="1" x14ac:dyDescent="0.2">
      <c r="A7" s="47"/>
      <c r="B7" s="64"/>
      <c r="C7" s="48"/>
    </row>
    <row r="8" spans="1:3" ht="18" customHeight="1" x14ac:dyDescent="0.2">
      <c r="A8" s="47"/>
      <c r="B8" s="64"/>
      <c r="C8" s="48"/>
    </row>
    <row r="9" spans="1:3" ht="18" customHeight="1" x14ac:dyDescent="0.2">
      <c r="A9" s="47"/>
      <c r="B9" s="64"/>
      <c r="C9" s="48"/>
    </row>
    <row r="10" spans="1:3" ht="18" customHeight="1" x14ac:dyDescent="0.2">
      <c r="A10" s="47"/>
      <c r="B10" s="64"/>
      <c r="C10" s="48"/>
    </row>
    <row r="11" spans="1:3" ht="18" customHeight="1" x14ac:dyDescent="0.2">
      <c r="A11" s="47"/>
      <c r="B11" s="64"/>
      <c r="C11" s="48"/>
    </row>
    <row r="12" spans="1:3" ht="18" customHeight="1" x14ac:dyDescent="0.2">
      <c r="A12" s="47"/>
      <c r="B12" s="64"/>
      <c r="C12" s="48"/>
    </row>
    <row r="13" spans="1:3" ht="18" customHeight="1" x14ac:dyDescent="0.2">
      <c r="A13" s="47"/>
      <c r="B13" s="64"/>
      <c r="C13" s="48"/>
    </row>
    <row r="14" spans="1:3" ht="18" customHeight="1" x14ac:dyDescent="0.2">
      <c r="A14" s="47"/>
      <c r="B14" s="64"/>
      <c r="C14" s="48"/>
    </row>
    <row r="15" spans="1:3" ht="18" customHeight="1" x14ac:dyDescent="0.2">
      <c r="A15" s="47"/>
      <c r="B15" s="64"/>
      <c r="C15" s="48"/>
    </row>
    <row r="16" spans="1:3" ht="18" customHeight="1" x14ac:dyDescent="0.2">
      <c r="A16" s="47"/>
      <c r="B16" s="64"/>
      <c r="C16" s="48"/>
    </row>
    <row r="17" spans="1:3" ht="18" customHeight="1" x14ac:dyDescent="0.2">
      <c r="A17" s="47"/>
      <c r="B17" s="64"/>
      <c r="C17" s="48"/>
    </row>
    <row r="18" spans="1:3" ht="18" customHeight="1" x14ac:dyDescent="0.2">
      <c r="A18" s="47"/>
      <c r="B18" s="64"/>
      <c r="C18" s="48"/>
    </row>
    <row r="19" spans="1:3" ht="18" customHeight="1" x14ac:dyDescent="0.2">
      <c r="A19" s="47"/>
      <c r="B19" s="64"/>
      <c r="C19" s="48"/>
    </row>
    <row r="20" spans="1:3" ht="18" customHeight="1" x14ac:dyDescent="0.2">
      <c r="A20" s="47"/>
      <c r="B20" s="64"/>
      <c r="C20" s="48"/>
    </row>
    <row r="21" spans="1:3" ht="18" customHeight="1" x14ac:dyDescent="0.2">
      <c r="A21" s="47"/>
      <c r="B21" s="64"/>
      <c r="C21" s="48"/>
    </row>
    <row r="22" spans="1:3" ht="18" customHeight="1" x14ac:dyDescent="0.2">
      <c r="A22" s="47"/>
      <c r="B22" s="64"/>
      <c r="C22" s="48"/>
    </row>
    <row r="23" spans="1:3" ht="18" customHeight="1" x14ac:dyDescent="0.2">
      <c r="A23" s="47"/>
      <c r="B23" s="64"/>
      <c r="C23" s="48"/>
    </row>
    <row r="24" spans="1:3" ht="18" customHeight="1" x14ac:dyDescent="0.2">
      <c r="A24" s="47"/>
      <c r="B24" s="64"/>
      <c r="C24" s="48"/>
    </row>
    <row r="25" spans="1:3" ht="18" customHeight="1" x14ac:dyDescent="0.2">
      <c r="A25" s="47"/>
      <c r="B25" s="64"/>
      <c r="C25" s="48"/>
    </row>
    <row r="26" spans="1:3" ht="18" customHeight="1" x14ac:dyDescent="0.2">
      <c r="A26" s="47"/>
      <c r="B26" s="64"/>
      <c r="C26" s="48"/>
    </row>
    <row r="27" spans="1:3" ht="18" customHeight="1" x14ac:dyDescent="0.2">
      <c r="A27" s="47"/>
      <c r="B27" s="64"/>
      <c r="C27" s="48"/>
    </row>
    <row r="28" spans="1:3" ht="18" customHeight="1" x14ac:dyDescent="0.2">
      <c r="A28" s="47"/>
      <c r="B28" s="64"/>
      <c r="C28" s="48"/>
    </row>
    <row r="29" spans="1:3" ht="18" customHeight="1" x14ac:dyDescent="0.2">
      <c r="A29" s="47"/>
      <c r="B29" s="64"/>
      <c r="C29" s="48"/>
    </row>
    <row r="30" spans="1:3" ht="18" customHeight="1" x14ac:dyDescent="0.2">
      <c r="A30" s="47"/>
      <c r="B30" s="64"/>
      <c r="C30" s="48"/>
    </row>
    <row r="31" spans="1:3" ht="18" customHeight="1" x14ac:dyDescent="0.2">
      <c r="A31" s="47"/>
      <c r="B31" s="64"/>
      <c r="C31" s="48"/>
    </row>
    <row r="32" spans="1:3" ht="18" customHeight="1" x14ac:dyDescent="0.2">
      <c r="A32" s="47"/>
      <c r="B32" s="64"/>
      <c r="C32" s="48"/>
    </row>
    <row r="33" spans="1:3" ht="18" customHeight="1" x14ac:dyDescent="0.2">
      <c r="A33" s="47"/>
      <c r="B33" s="64"/>
      <c r="C33" s="48"/>
    </row>
    <row r="34" spans="1:3" ht="18" customHeight="1" x14ac:dyDescent="0.2">
      <c r="A34" s="47"/>
      <c r="B34" s="64"/>
      <c r="C34" s="48"/>
    </row>
    <row r="35" spans="1:3" ht="18" customHeight="1" x14ac:dyDescent="0.2">
      <c r="B35" s="74"/>
    </row>
    <row r="36" spans="1:3" ht="18" customHeight="1" x14ac:dyDescent="0.2">
      <c r="B36" s="74"/>
    </row>
    <row r="37" spans="1:3" ht="18" customHeight="1" x14ac:dyDescent="0.2">
      <c r="B37" s="74"/>
    </row>
    <row r="38" spans="1:3" ht="18" customHeight="1" x14ac:dyDescent="0.2">
      <c r="B38" s="74"/>
    </row>
    <row r="39" spans="1:3" ht="18" customHeight="1" x14ac:dyDescent="0.2">
      <c r="B39" s="74"/>
    </row>
    <row r="40" spans="1:3" ht="18" customHeight="1" x14ac:dyDescent="0.2">
      <c r="B40" s="74"/>
    </row>
    <row r="41" spans="1:3" ht="18" customHeight="1" x14ac:dyDescent="0.2">
      <c r="B41" s="74"/>
    </row>
    <row r="42" spans="1:3" ht="18" customHeight="1" x14ac:dyDescent="0.2">
      <c r="B42" s="74"/>
    </row>
    <row r="43" spans="1:3" ht="18" customHeight="1" x14ac:dyDescent="0.2">
      <c r="B43" s="74"/>
    </row>
    <row r="44" spans="1:3" ht="18" customHeight="1" x14ac:dyDescent="0.2">
      <c r="B44" s="74"/>
    </row>
    <row r="45" spans="1:3" ht="18" customHeight="1" x14ac:dyDescent="0.2">
      <c r="B45" s="74"/>
    </row>
    <row r="46" spans="1:3" ht="18" customHeight="1" x14ac:dyDescent="0.2">
      <c r="B46" s="74"/>
    </row>
    <row r="47" spans="1:3" ht="18" customHeight="1" x14ac:dyDescent="0.2">
      <c r="B47" s="74"/>
    </row>
    <row r="48" spans="1:3" ht="18" customHeight="1" x14ac:dyDescent="0.2">
      <c r="B48" s="74"/>
    </row>
    <row r="49" spans="2:2" ht="18" customHeight="1" x14ac:dyDescent="0.2">
      <c r="B49" s="74"/>
    </row>
    <row r="50" spans="2:2" ht="18" customHeight="1" x14ac:dyDescent="0.2">
      <c r="B50" s="74"/>
    </row>
  </sheetData>
  <phoneticPr fontId="0" type="noConversion"/>
  <printOptions horizontalCentered="1" verticalCentered="1" gridLines="1"/>
  <pageMargins left="0.45" right="0.52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Normal="100" zoomScaleSheetLayoutView="100" workbookViewId="0">
      <selection sqref="A1:B1"/>
    </sheetView>
  </sheetViews>
  <sheetFormatPr defaultRowHeight="18.75" customHeight="1" x14ac:dyDescent="0.2"/>
  <cols>
    <col min="1" max="1" width="15.28515625" style="66" customWidth="1"/>
    <col min="2" max="2" width="29" style="66" customWidth="1"/>
    <col min="3" max="4" width="12.85546875" style="75" bestFit="1" customWidth="1"/>
    <col min="5" max="16384" width="9.140625" style="66"/>
  </cols>
  <sheetData>
    <row r="1" spans="1:6" ht="18.75" customHeight="1" x14ac:dyDescent="0.25">
      <c r="A1" s="348" t="s">
        <v>268</v>
      </c>
      <c r="B1" s="363"/>
      <c r="C1" s="48"/>
      <c r="D1" s="48"/>
    </row>
    <row r="2" spans="1:6" s="78" customFormat="1" ht="18.75" customHeight="1" x14ac:dyDescent="0.25">
      <c r="A2" s="38"/>
      <c r="B2" s="38" t="s">
        <v>56</v>
      </c>
      <c r="C2" s="116">
        <v>2001</v>
      </c>
      <c r="D2" s="116">
        <v>2002</v>
      </c>
    </row>
    <row r="3" spans="1:6" s="78" customFormat="1" ht="18.75" customHeight="1" x14ac:dyDescent="0.25">
      <c r="A3" s="38"/>
      <c r="B3" s="38"/>
      <c r="C3" s="40" t="s">
        <v>60</v>
      </c>
      <c r="D3" s="48"/>
    </row>
    <row r="4" spans="1:6" s="113" customFormat="1" ht="18.75" customHeight="1" x14ac:dyDescent="0.25">
      <c r="A4" s="98"/>
      <c r="B4" s="97"/>
      <c r="C4" s="102"/>
      <c r="D4" s="84"/>
    </row>
    <row r="5" spans="1:6" s="109" customFormat="1" ht="18.75" customHeight="1" x14ac:dyDescent="0.2">
      <c r="A5" s="98"/>
      <c r="B5" s="97" t="s">
        <v>82</v>
      </c>
      <c r="C5" s="84">
        <v>173.17</v>
      </c>
      <c r="D5" s="84">
        <v>168.6</v>
      </c>
    </row>
    <row r="6" spans="1:6" s="109" customFormat="1" ht="18.75" customHeight="1" x14ac:dyDescent="0.2">
      <c r="A6" s="98"/>
      <c r="B6" s="97" t="s">
        <v>83</v>
      </c>
      <c r="C6" s="84">
        <v>322.41000000000003</v>
      </c>
      <c r="D6" s="84">
        <v>168.6</v>
      </c>
    </row>
    <row r="7" spans="1:6" s="109" customFormat="1" ht="18.75" customHeight="1" x14ac:dyDescent="0.2">
      <c r="A7" s="207" t="s">
        <v>269</v>
      </c>
      <c r="B7" s="208" t="s">
        <v>84</v>
      </c>
      <c r="C7" s="209">
        <v>132.30000000000001</v>
      </c>
      <c r="D7" s="84">
        <v>168.6</v>
      </c>
    </row>
    <row r="8" spans="1:6" s="109" customFormat="1" ht="18.75" customHeight="1" x14ac:dyDescent="0.2">
      <c r="A8" s="207"/>
      <c r="B8" s="208" t="s">
        <v>85</v>
      </c>
      <c r="C8" s="209">
        <v>32.56</v>
      </c>
      <c r="D8" s="84">
        <v>168.6</v>
      </c>
    </row>
    <row r="9" spans="1:6" s="109" customFormat="1" ht="18.75" customHeight="1" x14ac:dyDescent="0.2">
      <c r="A9" s="207"/>
      <c r="B9" s="208" t="s">
        <v>86</v>
      </c>
      <c r="C9" s="209">
        <v>293.41000000000003</v>
      </c>
      <c r="D9" s="84">
        <v>168.6</v>
      </c>
      <c r="F9" s="206"/>
    </row>
    <row r="10" spans="1:6" s="109" customFormat="1" ht="18.75" customHeight="1" x14ac:dyDescent="0.2">
      <c r="A10" s="207"/>
      <c r="B10" s="208" t="s">
        <v>87</v>
      </c>
      <c r="C10" s="209">
        <v>197.3</v>
      </c>
      <c r="D10" s="84">
        <v>168.6</v>
      </c>
    </row>
    <row r="11" spans="1:6" s="109" customFormat="1" ht="18.75" customHeight="1" x14ac:dyDescent="0.2">
      <c r="A11" s="207"/>
      <c r="B11" s="208" t="s">
        <v>88</v>
      </c>
      <c r="C11" s="209">
        <v>131.05000000000001</v>
      </c>
      <c r="D11" s="84">
        <v>168.6</v>
      </c>
    </row>
    <row r="12" spans="1:6" s="109" customFormat="1" ht="18.75" customHeight="1" x14ac:dyDescent="0.2">
      <c r="A12" s="207"/>
      <c r="B12" s="208" t="s">
        <v>89</v>
      </c>
      <c r="C12" s="209">
        <v>66.59</v>
      </c>
      <c r="D12" s="84">
        <v>168.6</v>
      </c>
    </row>
    <row r="13" spans="1:6" s="109" customFormat="1" ht="18.75" customHeight="1" x14ac:dyDescent="0.2">
      <c r="A13" s="207"/>
      <c r="B13" s="208" t="s">
        <v>90</v>
      </c>
      <c r="C13" s="210">
        <v>168.6</v>
      </c>
      <c r="D13" s="84">
        <v>168.6</v>
      </c>
    </row>
    <row r="14" spans="1:6" s="109" customFormat="1" ht="18.75" customHeight="1" x14ac:dyDescent="0.2">
      <c r="A14" s="207"/>
      <c r="B14" s="208" t="s">
        <v>91</v>
      </c>
      <c r="C14" s="209">
        <v>168.6</v>
      </c>
      <c r="D14" s="84">
        <v>168.6</v>
      </c>
    </row>
    <row r="15" spans="1:6" s="109" customFormat="1" ht="18.75" customHeight="1" x14ac:dyDescent="0.2">
      <c r="A15" s="207"/>
      <c r="B15" s="208" t="s">
        <v>92</v>
      </c>
      <c r="C15" s="209">
        <v>168.6</v>
      </c>
      <c r="D15" s="84">
        <v>168.6</v>
      </c>
    </row>
    <row r="16" spans="1:6" ht="18.75" customHeight="1" x14ac:dyDescent="0.2">
      <c r="A16" s="211"/>
      <c r="B16" s="208" t="s">
        <v>93</v>
      </c>
      <c r="C16" s="209">
        <v>168.6</v>
      </c>
      <c r="D16" s="84">
        <v>168.6</v>
      </c>
    </row>
    <row r="17" spans="1:4" ht="18.75" customHeight="1" x14ac:dyDescent="0.2">
      <c r="A17" s="43"/>
      <c r="B17" s="59"/>
      <c r="C17" s="84"/>
      <c r="D17" s="84"/>
    </row>
    <row r="18" spans="1:4" ht="18.75" customHeight="1" x14ac:dyDescent="0.2">
      <c r="A18" s="43"/>
      <c r="B18" s="59"/>
      <c r="C18" s="84"/>
      <c r="D18" s="84"/>
    </row>
    <row r="19" spans="1:4" ht="18.75" customHeight="1" x14ac:dyDescent="0.2">
      <c r="A19" s="43"/>
      <c r="B19" s="59"/>
      <c r="C19" s="84"/>
      <c r="D19" s="84"/>
    </row>
    <row r="20" spans="1:4" ht="18.75" customHeight="1" x14ac:dyDescent="0.2">
      <c r="A20" s="43"/>
      <c r="B20" s="59" t="s">
        <v>271</v>
      </c>
      <c r="C20" s="48">
        <f>SUM(C5:C19)</f>
        <v>2023.1899999999996</v>
      </c>
      <c r="D20" s="84">
        <f>SUM(D5:D19)</f>
        <v>2023.1999999999996</v>
      </c>
    </row>
    <row r="21" spans="1:4" ht="18.75" customHeight="1" x14ac:dyDescent="0.2">
      <c r="A21" s="43"/>
      <c r="B21" s="59" t="s">
        <v>270</v>
      </c>
      <c r="C21" s="48"/>
      <c r="D21" s="84">
        <v>1011.6</v>
      </c>
    </row>
    <row r="22" spans="1:4" ht="18.75" customHeight="1" x14ac:dyDescent="0.25">
      <c r="A22" s="43"/>
      <c r="B22" s="56" t="s">
        <v>78</v>
      </c>
      <c r="C22" s="48"/>
      <c r="D22" s="106">
        <f>SUM(D20:D21)</f>
        <v>3034.7999999999997</v>
      </c>
    </row>
    <row r="23" spans="1:4" ht="18.75" customHeight="1" x14ac:dyDescent="0.2">
      <c r="A23" s="43"/>
      <c r="B23" s="59"/>
      <c r="C23" s="48"/>
      <c r="D23" s="84"/>
    </row>
    <row r="24" spans="1:4" ht="18.75" customHeight="1" x14ac:dyDescent="0.2">
      <c r="A24" s="43"/>
      <c r="B24" s="59"/>
      <c r="C24" s="48"/>
      <c r="D24" s="84"/>
    </row>
    <row r="25" spans="1:4" ht="18.75" customHeight="1" x14ac:dyDescent="0.2">
      <c r="A25" s="43"/>
      <c r="B25" s="59"/>
      <c r="C25" s="48"/>
      <c r="D25" s="84"/>
    </row>
    <row r="26" spans="1:4" ht="18.75" customHeight="1" x14ac:dyDescent="0.2">
      <c r="A26" s="43"/>
      <c r="B26" s="59"/>
      <c r="C26" s="48"/>
      <c r="D26" s="84"/>
    </row>
    <row r="27" spans="1:4" ht="18.75" customHeight="1" x14ac:dyDescent="0.2">
      <c r="A27" s="43"/>
      <c r="B27" s="59"/>
      <c r="C27" s="48"/>
      <c r="D27" s="48"/>
    </row>
    <row r="28" spans="1:4" ht="18.75" customHeight="1" x14ac:dyDescent="0.2">
      <c r="A28" s="43"/>
      <c r="B28" s="59"/>
      <c r="C28" s="48"/>
      <c r="D28" s="48"/>
    </row>
    <row r="29" spans="1:4" ht="18.75" customHeight="1" x14ac:dyDescent="0.2">
      <c r="A29" s="43"/>
      <c r="B29" s="59"/>
      <c r="C29" s="48"/>
      <c r="D29" s="48"/>
    </row>
    <row r="30" spans="1:4" ht="18.75" customHeight="1" x14ac:dyDescent="0.2">
      <c r="A30" s="43"/>
      <c r="B30" s="59"/>
      <c r="C30" s="48"/>
      <c r="D30" s="48"/>
    </row>
    <row r="31" spans="1:4" ht="18.75" customHeight="1" x14ac:dyDescent="0.2">
      <c r="A31" s="43"/>
      <c r="B31" s="59"/>
      <c r="C31" s="48"/>
      <c r="D31" s="48"/>
    </row>
    <row r="32" spans="1:4" ht="18.75" customHeight="1" x14ac:dyDescent="0.2">
      <c r="A32" s="43"/>
      <c r="B32" s="59"/>
      <c r="C32" s="48"/>
      <c r="D32" s="48"/>
    </row>
    <row r="33" spans="1:4" ht="18.75" customHeight="1" x14ac:dyDescent="0.2">
      <c r="A33" s="43"/>
      <c r="B33" s="59"/>
      <c r="C33" s="48"/>
      <c r="D33" s="48"/>
    </row>
    <row r="34" spans="1:4" ht="18.75" customHeight="1" x14ac:dyDescent="0.2">
      <c r="A34" s="43"/>
      <c r="B34" s="59"/>
      <c r="C34" s="48"/>
      <c r="D34" s="48"/>
    </row>
    <row r="35" spans="1:4" ht="18.75" customHeight="1" x14ac:dyDescent="0.2">
      <c r="A35" s="43"/>
      <c r="B35" s="59"/>
      <c r="C35" s="48"/>
      <c r="D35" s="48"/>
    </row>
    <row r="36" spans="1:4" ht="18.75" customHeight="1" x14ac:dyDescent="0.2">
      <c r="A36" s="43"/>
      <c r="B36" s="59"/>
      <c r="C36" s="48"/>
      <c r="D36" s="48"/>
    </row>
    <row r="37" spans="1:4" ht="18.75" customHeight="1" x14ac:dyDescent="0.2">
      <c r="A37" s="47"/>
      <c r="B37" s="47"/>
      <c r="C37" s="48"/>
      <c r="D37" s="48"/>
    </row>
    <row r="38" spans="1:4" ht="18.75" customHeight="1" x14ac:dyDescent="0.2">
      <c r="A38" s="70"/>
      <c r="B38" s="70"/>
      <c r="C38" s="72"/>
      <c r="D38" s="72"/>
    </row>
    <row r="39" spans="1:4" ht="18.75" customHeight="1" x14ac:dyDescent="0.2">
      <c r="A39" s="70"/>
      <c r="B39" s="70"/>
      <c r="C39" s="72"/>
      <c r="D39" s="72"/>
    </row>
    <row r="40" spans="1:4" ht="18.75" customHeight="1" x14ac:dyDescent="0.2">
      <c r="A40" s="70"/>
      <c r="B40" s="70"/>
      <c r="C40" s="72"/>
      <c r="D40" s="72"/>
    </row>
    <row r="41" spans="1:4" ht="18.75" customHeight="1" x14ac:dyDescent="0.2">
      <c r="A41" s="70"/>
      <c r="B41" s="70"/>
      <c r="C41" s="72"/>
      <c r="D41" s="72"/>
    </row>
    <row r="42" spans="1:4" ht="18.75" customHeight="1" x14ac:dyDescent="0.2">
      <c r="A42" s="70"/>
      <c r="B42" s="70"/>
      <c r="C42" s="72"/>
      <c r="D42" s="72"/>
    </row>
    <row r="43" spans="1:4" ht="18.75" customHeight="1" x14ac:dyDescent="0.2">
      <c r="A43" s="70"/>
      <c r="B43" s="70"/>
      <c r="C43" s="72"/>
      <c r="D43" s="72"/>
    </row>
    <row r="44" spans="1:4" ht="18.75" customHeight="1" x14ac:dyDescent="0.2">
      <c r="A44" s="70"/>
      <c r="B44" s="70"/>
      <c r="C44" s="72"/>
      <c r="D44" s="72"/>
    </row>
    <row r="45" spans="1:4" ht="18.75" customHeight="1" x14ac:dyDescent="0.2">
      <c r="A45" s="70"/>
      <c r="B45" s="70"/>
      <c r="C45" s="72"/>
      <c r="D45" s="72"/>
    </row>
    <row r="46" spans="1:4" ht="18.75" customHeight="1" x14ac:dyDescent="0.2">
      <c r="A46" s="70"/>
      <c r="B46" s="70"/>
      <c r="C46" s="72"/>
      <c r="D46" s="72"/>
    </row>
    <row r="47" spans="1:4" ht="18.75" customHeight="1" x14ac:dyDescent="0.2">
      <c r="A47" s="70"/>
      <c r="B47" s="70"/>
      <c r="C47" s="72"/>
      <c r="D47" s="72"/>
    </row>
    <row r="48" spans="1:4" ht="18.75" customHeight="1" x14ac:dyDescent="0.2">
      <c r="A48" s="70"/>
      <c r="B48" s="70"/>
      <c r="C48" s="72"/>
      <c r="D48" s="72"/>
    </row>
    <row r="49" spans="1:4" ht="18.75" customHeight="1" x14ac:dyDescent="0.2">
      <c r="A49" s="70"/>
      <c r="B49" s="70"/>
      <c r="C49" s="72"/>
      <c r="D49" s="72"/>
    </row>
    <row r="50" spans="1:4" ht="18.75" customHeight="1" x14ac:dyDescent="0.2">
      <c r="A50" s="70"/>
      <c r="B50" s="70"/>
      <c r="C50" s="72"/>
      <c r="D50" s="72"/>
    </row>
    <row r="51" spans="1:4" ht="18.75" customHeight="1" x14ac:dyDescent="0.2">
      <c r="A51" s="70"/>
      <c r="B51" s="70"/>
      <c r="C51" s="72"/>
      <c r="D51" s="72"/>
    </row>
    <row r="52" spans="1:4" ht="18.75" customHeight="1" x14ac:dyDescent="0.2">
      <c r="A52" s="70"/>
      <c r="B52" s="70"/>
      <c r="C52" s="72"/>
      <c r="D52" s="72"/>
    </row>
  </sheetData>
  <mergeCells count="1">
    <mergeCell ref="A1:B1"/>
  </mergeCells>
  <phoneticPr fontId="0" type="noConversion"/>
  <printOptions horizontalCentered="1" verticalCentered="1"/>
  <pageMargins left="0.75" right="0.75" top="1" bottom="1" header="0.5" footer="0.5"/>
  <pageSetup scale="96" orientation="portrait" horizontalDpi="300" verticalDpi="300" r:id="rId1"/>
  <headerFooter alignWithMargins="0">
    <oddHeader xml:space="preserve">&amp;C33 Station Supplies 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5"/>
  <sheetViews>
    <sheetView zoomScaleNormal="75" zoomScaleSheetLayoutView="100" workbookViewId="0">
      <selection sqref="A1:B1"/>
    </sheetView>
  </sheetViews>
  <sheetFormatPr defaultRowHeight="18.75" customHeight="1" x14ac:dyDescent="0.2"/>
  <cols>
    <col min="1" max="1" width="46.85546875" style="66" customWidth="1"/>
    <col min="2" max="2" width="15.140625" style="93" customWidth="1"/>
    <col min="3" max="16384" width="9.140625" style="66"/>
  </cols>
  <sheetData>
    <row r="1" spans="1:2" ht="18.75" customHeight="1" x14ac:dyDescent="0.25">
      <c r="A1" s="350" t="s">
        <v>239</v>
      </c>
      <c r="B1" s="354"/>
    </row>
    <row r="2" spans="1:2" s="78" customFormat="1" ht="18.75" customHeight="1" x14ac:dyDescent="0.25">
      <c r="A2" s="38" t="s">
        <v>56</v>
      </c>
      <c r="B2" s="92" t="s">
        <v>78</v>
      </c>
    </row>
    <row r="3" spans="1:2" s="78" customFormat="1" ht="18.75" customHeight="1" x14ac:dyDescent="0.25">
      <c r="A3" s="90"/>
    </row>
    <row r="4" spans="1:2" ht="18.75" customHeight="1" x14ac:dyDescent="0.2">
      <c r="A4" s="202" t="s">
        <v>167</v>
      </c>
      <c r="B4" s="213">
        <v>250</v>
      </c>
    </row>
    <row r="5" spans="1:2" s="109" customFormat="1" ht="18.75" customHeight="1" x14ac:dyDescent="0.2">
      <c r="A5" s="47" t="s">
        <v>168</v>
      </c>
      <c r="B5" s="159">
        <v>300</v>
      </c>
    </row>
    <row r="6" spans="1:2" ht="18.75" customHeight="1" x14ac:dyDescent="0.2">
      <c r="A6" s="202" t="s">
        <v>169</v>
      </c>
      <c r="B6" s="213">
        <v>250</v>
      </c>
    </row>
    <row r="7" spans="1:2" ht="18.75" customHeight="1" x14ac:dyDescent="0.2">
      <c r="A7" s="47" t="s">
        <v>170</v>
      </c>
      <c r="B7" s="81">
        <v>5500</v>
      </c>
    </row>
    <row r="8" spans="1:2" ht="18.75" customHeight="1" x14ac:dyDescent="0.2">
      <c r="A8" s="47" t="s">
        <v>171</v>
      </c>
      <c r="B8" s="81">
        <v>650</v>
      </c>
    </row>
    <row r="9" spans="1:2" ht="18.75" customHeight="1" x14ac:dyDescent="0.2">
      <c r="A9" s="47" t="s">
        <v>172</v>
      </c>
      <c r="B9" s="81">
        <v>2000</v>
      </c>
    </row>
    <row r="10" spans="1:2" ht="18.75" customHeight="1" x14ac:dyDescent="0.2">
      <c r="A10" s="47" t="s">
        <v>173</v>
      </c>
      <c r="B10" s="81">
        <v>280</v>
      </c>
    </row>
    <row r="11" spans="1:2" ht="18.75" customHeight="1" x14ac:dyDescent="0.2">
      <c r="A11" s="47" t="s">
        <v>174</v>
      </c>
      <c r="B11" s="50">
        <v>850</v>
      </c>
    </row>
    <row r="12" spans="1:2" ht="18.75" customHeight="1" x14ac:dyDescent="0.2">
      <c r="A12" s="47" t="s">
        <v>175</v>
      </c>
      <c r="B12" s="81">
        <v>250</v>
      </c>
    </row>
    <row r="13" spans="1:2" ht="18.75" customHeight="1" x14ac:dyDescent="0.2">
      <c r="A13" s="47" t="s">
        <v>374</v>
      </c>
      <c r="B13" s="81">
        <v>130</v>
      </c>
    </row>
    <row r="14" spans="1:2" ht="18.75" customHeight="1" x14ac:dyDescent="0.2">
      <c r="A14" s="47" t="s">
        <v>176</v>
      </c>
      <c r="B14" s="81">
        <v>200</v>
      </c>
    </row>
    <row r="15" spans="1:2" ht="18.75" customHeight="1" x14ac:dyDescent="0.2">
      <c r="A15" s="47" t="s">
        <v>177</v>
      </c>
      <c r="B15" s="81">
        <v>650</v>
      </c>
    </row>
    <row r="16" spans="1:2" ht="18.75" customHeight="1" x14ac:dyDescent="0.2">
      <c r="A16" s="47" t="s">
        <v>373</v>
      </c>
      <c r="B16" s="81">
        <v>900</v>
      </c>
    </row>
    <row r="17" spans="1:2" ht="18.75" customHeight="1" x14ac:dyDescent="0.2">
      <c r="A17" s="47" t="s">
        <v>388</v>
      </c>
      <c r="B17" s="81">
        <v>800</v>
      </c>
    </row>
    <row r="18" spans="1:2" ht="18.75" customHeight="1" x14ac:dyDescent="0.2">
      <c r="A18" s="47" t="s">
        <v>178</v>
      </c>
      <c r="B18" s="81">
        <v>500</v>
      </c>
    </row>
    <row r="19" spans="1:2" ht="18.75" customHeight="1" x14ac:dyDescent="0.2">
      <c r="A19" s="47" t="s">
        <v>375</v>
      </c>
      <c r="B19" s="81">
        <v>560</v>
      </c>
    </row>
    <row r="20" spans="1:2" ht="18.75" customHeight="1" x14ac:dyDescent="0.2">
      <c r="A20" s="47" t="s">
        <v>376</v>
      </c>
      <c r="B20" s="81">
        <v>720</v>
      </c>
    </row>
    <row r="21" spans="1:2" ht="18.75" customHeight="1" x14ac:dyDescent="0.2">
      <c r="A21" s="47" t="s">
        <v>179</v>
      </c>
      <c r="B21" s="81">
        <v>250</v>
      </c>
    </row>
    <row r="22" spans="1:2" ht="18.75" customHeight="1" x14ac:dyDescent="0.2">
      <c r="A22" s="47" t="s">
        <v>372</v>
      </c>
      <c r="B22" s="81">
        <v>130</v>
      </c>
    </row>
    <row r="23" spans="1:2" ht="18.75" customHeight="1" x14ac:dyDescent="0.2">
      <c r="A23" s="47" t="s">
        <v>378</v>
      </c>
      <c r="B23" s="81">
        <v>240</v>
      </c>
    </row>
    <row r="24" spans="1:2" ht="18.75" customHeight="1" x14ac:dyDescent="0.2">
      <c r="A24" s="47" t="s">
        <v>379</v>
      </c>
      <c r="B24" s="81">
        <v>240</v>
      </c>
    </row>
    <row r="25" spans="1:2" ht="18.75" customHeight="1" x14ac:dyDescent="0.2">
      <c r="A25" s="47" t="s">
        <v>180</v>
      </c>
      <c r="B25" s="81">
        <v>200</v>
      </c>
    </row>
    <row r="26" spans="1:2" ht="18.75" customHeight="1" x14ac:dyDescent="0.2">
      <c r="A26" s="47" t="s">
        <v>380</v>
      </c>
      <c r="B26" s="81">
        <v>400</v>
      </c>
    </row>
    <row r="27" spans="1:2" ht="18.75" customHeight="1" x14ac:dyDescent="0.2">
      <c r="A27" s="47" t="s">
        <v>381</v>
      </c>
      <c r="B27" s="81">
        <v>50</v>
      </c>
    </row>
    <row r="28" spans="1:2" ht="18.75" customHeight="1" x14ac:dyDescent="0.2">
      <c r="A28" s="47" t="s">
        <v>382</v>
      </c>
      <c r="B28" s="81">
        <v>56</v>
      </c>
    </row>
    <row r="29" spans="1:2" ht="18.75" customHeight="1" x14ac:dyDescent="0.2">
      <c r="A29" s="47" t="s">
        <v>377</v>
      </c>
      <c r="B29" s="81">
        <v>110</v>
      </c>
    </row>
    <row r="30" spans="1:2" ht="18.75" customHeight="1" x14ac:dyDescent="0.2">
      <c r="A30" s="47" t="s">
        <v>181</v>
      </c>
      <c r="B30" s="81">
        <v>300</v>
      </c>
    </row>
    <row r="31" spans="1:2" ht="18.75" customHeight="1" x14ac:dyDescent="0.2">
      <c r="A31" s="47" t="s">
        <v>182</v>
      </c>
      <c r="B31" s="81">
        <v>250</v>
      </c>
    </row>
    <row r="32" spans="1:2" ht="18.75" customHeight="1" x14ac:dyDescent="0.2">
      <c r="A32" s="47" t="s">
        <v>183</v>
      </c>
      <c r="B32" s="81">
        <v>200</v>
      </c>
    </row>
    <row r="33" spans="1:2" ht="18.75" customHeight="1" x14ac:dyDescent="0.2">
      <c r="A33" s="47" t="s">
        <v>184</v>
      </c>
      <c r="B33" s="81">
        <v>150</v>
      </c>
    </row>
    <row r="34" spans="1:2" ht="18.75" customHeight="1" x14ac:dyDescent="0.2">
      <c r="A34" s="47" t="s">
        <v>277</v>
      </c>
      <c r="B34" s="81">
        <v>640</v>
      </c>
    </row>
    <row r="35" spans="1:2" ht="18.75" customHeight="1" x14ac:dyDescent="0.2">
      <c r="A35" s="47" t="s">
        <v>278</v>
      </c>
      <c r="B35" s="81">
        <v>500</v>
      </c>
    </row>
    <row r="36" spans="1:2" ht="18.75" customHeight="1" x14ac:dyDescent="0.2">
      <c r="A36" s="47"/>
      <c r="B36" s="81"/>
    </row>
    <row r="37" spans="1:2" ht="18.75" customHeight="1" x14ac:dyDescent="0.25">
      <c r="A37" s="47"/>
      <c r="B37" s="130"/>
    </row>
    <row r="38" spans="1:2" s="78" customFormat="1" ht="18.75" customHeight="1" x14ac:dyDescent="0.25">
      <c r="A38" s="77" t="s">
        <v>78</v>
      </c>
      <c r="B38" s="130">
        <f>SUM(B4:B37)</f>
        <v>18506</v>
      </c>
    </row>
    <row r="39" spans="1:2" ht="18.75" customHeight="1" x14ac:dyDescent="0.2">
      <c r="A39" s="70"/>
      <c r="B39" s="160"/>
    </row>
    <row r="40" spans="1:2" ht="18.75" customHeight="1" x14ac:dyDescent="0.2">
      <c r="A40" s="70"/>
      <c r="B40" s="160"/>
    </row>
    <row r="41" spans="1:2" ht="18.75" customHeight="1" x14ac:dyDescent="0.2">
      <c r="A41" s="181"/>
      <c r="B41" s="160"/>
    </row>
    <row r="42" spans="1:2" ht="18.75" customHeight="1" x14ac:dyDescent="0.25">
      <c r="A42" s="144"/>
      <c r="B42" s="160"/>
    </row>
    <row r="43" spans="1:2" ht="18.75" customHeight="1" x14ac:dyDescent="0.25">
      <c r="A43" s="144"/>
      <c r="B43" s="160"/>
    </row>
    <row r="44" spans="1:2" ht="18.75" customHeight="1" x14ac:dyDescent="0.25">
      <c r="A44" s="70"/>
      <c r="B44" s="161"/>
    </row>
    <row r="45" spans="1:2" ht="18.75" customHeight="1" x14ac:dyDescent="0.25">
      <c r="A45" s="70"/>
      <c r="B45" s="161"/>
    </row>
    <row r="46" spans="1:2" ht="18.75" customHeight="1" x14ac:dyDescent="0.2">
      <c r="A46" s="70"/>
      <c r="B46" s="160"/>
    </row>
    <row r="47" spans="1:2" ht="18.75" customHeight="1" x14ac:dyDescent="0.2">
      <c r="A47" s="70"/>
      <c r="B47" s="160"/>
    </row>
    <row r="48" spans="1:2" ht="18.75" customHeight="1" x14ac:dyDescent="0.2">
      <c r="A48" s="70"/>
      <c r="B48" s="160"/>
    </row>
    <row r="49" spans="1:2" ht="18.75" customHeight="1" x14ac:dyDescent="0.2">
      <c r="A49" s="70"/>
      <c r="B49" s="160"/>
    </row>
    <row r="50" spans="1:2" ht="18.75" customHeight="1" x14ac:dyDescent="0.2">
      <c r="A50" s="70"/>
      <c r="B50" s="160"/>
    </row>
    <row r="51" spans="1:2" ht="18.75" customHeight="1" x14ac:dyDescent="0.2">
      <c r="A51" s="70"/>
      <c r="B51" s="160"/>
    </row>
    <row r="52" spans="1:2" ht="18.75" customHeight="1" x14ac:dyDescent="0.2">
      <c r="A52" s="70"/>
      <c r="B52" s="160"/>
    </row>
    <row r="53" spans="1:2" ht="18.75" customHeight="1" x14ac:dyDescent="0.2">
      <c r="A53" s="70"/>
      <c r="B53" s="160"/>
    </row>
    <row r="54" spans="1:2" ht="18.75" customHeight="1" x14ac:dyDescent="0.2">
      <c r="A54" s="70"/>
      <c r="B54" s="160"/>
    </row>
    <row r="55" spans="1:2" ht="18.75" customHeight="1" x14ac:dyDescent="0.2">
      <c r="A55" s="70"/>
      <c r="B55" s="160"/>
    </row>
    <row r="56" spans="1:2" ht="18.75" customHeight="1" x14ac:dyDescent="0.2">
      <c r="A56" s="70"/>
      <c r="B56" s="160"/>
    </row>
    <row r="57" spans="1:2" ht="18.75" customHeight="1" x14ac:dyDescent="0.2">
      <c r="A57" s="70"/>
      <c r="B57" s="160"/>
    </row>
    <row r="58" spans="1:2" ht="18.75" customHeight="1" x14ac:dyDescent="0.2">
      <c r="A58" s="70"/>
      <c r="B58" s="160"/>
    </row>
    <row r="59" spans="1:2" ht="18.75" customHeight="1" x14ac:dyDescent="0.2">
      <c r="A59" s="70"/>
      <c r="B59" s="160"/>
    </row>
    <row r="60" spans="1:2" ht="18.75" customHeight="1" x14ac:dyDescent="0.2">
      <c r="A60" s="70"/>
      <c r="B60" s="160"/>
    </row>
    <row r="61" spans="1:2" ht="18.75" customHeight="1" x14ac:dyDescent="0.2">
      <c r="A61" s="70"/>
      <c r="B61" s="160"/>
    </row>
    <row r="62" spans="1:2" ht="18.75" customHeight="1" x14ac:dyDescent="0.2">
      <c r="A62" s="70"/>
      <c r="B62" s="160"/>
    </row>
    <row r="63" spans="1:2" ht="18.75" customHeight="1" x14ac:dyDescent="0.2">
      <c r="A63" s="70"/>
      <c r="B63" s="160"/>
    </row>
    <row r="64" spans="1:2" ht="18.75" customHeight="1" x14ac:dyDescent="0.2">
      <c r="A64" s="70"/>
      <c r="B64" s="160"/>
    </row>
    <row r="65" spans="1:2" ht="18.75" customHeight="1" x14ac:dyDescent="0.2">
      <c r="A65" s="70"/>
      <c r="B65" s="160"/>
    </row>
    <row r="66" spans="1:2" ht="18.75" customHeight="1" x14ac:dyDescent="0.2">
      <c r="A66" s="70"/>
      <c r="B66" s="160"/>
    </row>
    <row r="67" spans="1:2" ht="18.75" customHeight="1" x14ac:dyDescent="0.2">
      <c r="A67" s="70"/>
      <c r="B67" s="160"/>
    </row>
    <row r="68" spans="1:2" ht="18.75" customHeight="1" x14ac:dyDescent="0.2">
      <c r="A68" s="70"/>
      <c r="B68" s="160"/>
    </row>
    <row r="69" spans="1:2" ht="18.75" customHeight="1" x14ac:dyDescent="0.2">
      <c r="A69" s="70"/>
      <c r="B69" s="160"/>
    </row>
    <row r="70" spans="1:2" ht="18.75" customHeight="1" x14ac:dyDescent="0.2">
      <c r="A70" s="70"/>
      <c r="B70" s="160"/>
    </row>
    <row r="71" spans="1:2" ht="18.75" customHeight="1" x14ac:dyDescent="0.2">
      <c r="A71" s="70"/>
      <c r="B71" s="160"/>
    </row>
    <row r="72" spans="1:2" ht="18.75" customHeight="1" x14ac:dyDescent="0.2">
      <c r="A72" s="70"/>
      <c r="B72" s="160"/>
    </row>
    <row r="73" spans="1:2" ht="18.75" customHeight="1" x14ac:dyDescent="0.2">
      <c r="A73" s="70"/>
      <c r="B73" s="160"/>
    </row>
    <row r="74" spans="1:2" ht="18.75" customHeight="1" x14ac:dyDescent="0.2">
      <c r="A74" s="70"/>
      <c r="B74" s="160"/>
    </row>
    <row r="75" spans="1:2" ht="18.75" customHeight="1" x14ac:dyDescent="0.2">
      <c r="A75" s="70"/>
      <c r="B75" s="160"/>
    </row>
    <row r="76" spans="1:2" ht="18.75" customHeight="1" x14ac:dyDescent="0.2">
      <c r="A76" s="70"/>
      <c r="B76" s="160"/>
    </row>
    <row r="77" spans="1:2" ht="18.75" customHeight="1" x14ac:dyDescent="0.2">
      <c r="A77" s="70"/>
      <c r="B77" s="160"/>
    </row>
    <row r="78" spans="1:2" ht="18.75" customHeight="1" x14ac:dyDescent="0.2">
      <c r="A78" s="70"/>
      <c r="B78" s="160"/>
    </row>
    <row r="79" spans="1:2" ht="18.75" customHeight="1" x14ac:dyDescent="0.2">
      <c r="A79" s="70"/>
      <c r="B79" s="160"/>
    </row>
    <row r="80" spans="1:2" ht="18.75" customHeight="1" x14ac:dyDescent="0.2">
      <c r="A80" s="70"/>
      <c r="B80" s="160"/>
    </row>
    <row r="81" spans="1:2" ht="18.75" customHeight="1" x14ac:dyDescent="0.2">
      <c r="A81" s="70"/>
      <c r="B81" s="160"/>
    </row>
    <row r="82" spans="1:2" ht="18.75" customHeight="1" x14ac:dyDescent="0.2">
      <c r="A82" s="70"/>
      <c r="B82" s="160"/>
    </row>
    <row r="83" spans="1:2" ht="18.75" customHeight="1" x14ac:dyDescent="0.2">
      <c r="A83" s="70"/>
      <c r="B83" s="160"/>
    </row>
    <row r="84" spans="1:2" ht="18.75" customHeight="1" x14ac:dyDescent="0.2">
      <c r="A84" s="70"/>
      <c r="B84" s="160"/>
    </row>
    <row r="85" spans="1:2" ht="18.75" customHeight="1" x14ac:dyDescent="0.2">
      <c r="A85" s="70"/>
      <c r="B85" s="160"/>
    </row>
  </sheetData>
  <mergeCells count="1">
    <mergeCell ref="A1:B1"/>
  </mergeCells>
  <phoneticPr fontId="0" type="noConversion"/>
  <printOptions horizontalCentered="1" verticalCentered="1" gridLines="1"/>
  <pageMargins left="0.27" right="0.28999999999999998" top="0.81" bottom="0.74" header="0.5" footer="0.5"/>
  <pageSetup scale="98" orientation="portrait" horizontalDpi="300" verticalDpi="300" r:id="rId1"/>
  <headerFooter alignWithMargins="0">
    <oddHeader>&amp;C34 Annual Add/Replace</oddHeader>
    <oddFooter>Page &amp;P</oddFooter>
  </headerFooter>
  <rowBreaks count="1" manualBreakCount="1">
    <brk id="38" max="1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zoomScaleNormal="100" workbookViewId="0"/>
  </sheetViews>
  <sheetFormatPr defaultRowHeight="15" x14ac:dyDescent="0.2"/>
  <cols>
    <col min="1" max="1" width="46.7109375" style="227" customWidth="1"/>
    <col min="2" max="2" width="15.5703125" style="267" customWidth="1"/>
    <col min="3" max="3" width="66.28515625" style="231" customWidth="1"/>
    <col min="4" max="16384" width="9.140625" style="224"/>
  </cols>
  <sheetData>
    <row r="1" spans="1:3" s="222" customFormat="1" ht="15.75" x14ac:dyDescent="0.2">
      <c r="A1" s="221" t="s">
        <v>456</v>
      </c>
      <c r="B1" s="263"/>
      <c r="C1" s="228"/>
    </row>
    <row r="2" spans="1:3" ht="15.75" x14ac:dyDescent="0.2">
      <c r="A2" s="223" t="s">
        <v>56</v>
      </c>
      <c r="B2" s="268" t="s">
        <v>60</v>
      </c>
      <c r="C2" s="269" t="s">
        <v>457</v>
      </c>
    </row>
    <row r="3" spans="1:3" x14ac:dyDescent="0.2">
      <c r="A3" s="225" t="s">
        <v>458</v>
      </c>
      <c r="B3" s="264">
        <v>760</v>
      </c>
      <c r="C3" s="229"/>
    </row>
    <row r="4" spans="1:3" s="222" customFormat="1" ht="15.75" x14ac:dyDescent="0.2">
      <c r="A4" s="221" t="s">
        <v>459</v>
      </c>
      <c r="B4" s="263"/>
      <c r="C4" s="228"/>
    </row>
    <row r="5" spans="1:3" s="222" customFormat="1" ht="30" x14ac:dyDescent="0.2">
      <c r="A5" s="218" t="s">
        <v>460</v>
      </c>
      <c r="B5" s="265">
        <v>500</v>
      </c>
      <c r="C5" s="229" t="s">
        <v>461</v>
      </c>
    </row>
    <row r="6" spans="1:3" s="222" customFormat="1" ht="26.25" customHeight="1" x14ac:dyDescent="0.2">
      <c r="A6" s="219" t="s">
        <v>462</v>
      </c>
      <c r="B6" s="266">
        <v>2000</v>
      </c>
      <c r="C6" s="229" t="s">
        <v>463</v>
      </c>
    </row>
    <row r="7" spans="1:3" ht="39" customHeight="1" x14ac:dyDescent="0.2">
      <c r="A7" s="219" t="s">
        <v>462</v>
      </c>
      <c r="B7" s="266">
        <v>2000</v>
      </c>
      <c r="C7" s="229" t="s">
        <v>464</v>
      </c>
    </row>
    <row r="8" spans="1:3" ht="30" customHeight="1" x14ac:dyDescent="0.2">
      <c r="A8" s="219" t="s">
        <v>465</v>
      </c>
      <c r="B8" s="266">
        <v>1000</v>
      </c>
      <c r="C8" s="229" t="s">
        <v>466</v>
      </c>
    </row>
    <row r="9" spans="1:3" ht="15" customHeight="1" x14ac:dyDescent="0.2">
      <c r="A9" s="219" t="s">
        <v>467</v>
      </c>
      <c r="B9" s="301">
        <v>130</v>
      </c>
      <c r="C9" s="229" t="s">
        <v>559</v>
      </c>
    </row>
    <row r="10" spans="1:3" s="222" customFormat="1" ht="15.75" x14ac:dyDescent="0.2">
      <c r="A10" s="221" t="s">
        <v>468</v>
      </c>
      <c r="B10" s="263"/>
      <c r="C10" s="228"/>
    </row>
    <row r="11" spans="1:3" x14ac:dyDescent="0.2">
      <c r="A11" s="225" t="s">
        <v>469</v>
      </c>
      <c r="B11" s="264">
        <v>170</v>
      </c>
      <c r="C11" s="229" t="s">
        <v>470</v>
      </c>
    </row>
    <row r="12" spans="1:3" x14ac:dyDescent="0.2">
      <c r="A12" s="219" t="s">
        <v>471</v>
      </c>
      <c r="B12" s="266">
        <v>200</v>
      </c>
      <c r="C12" s="229" t="s">
        <v>472</v>
      </c>
    </row>
    <row r="13" spans="1:3" x14ac:dyDescent="0.2">
      <c r="A13" s="225" t="s">
        <v>473</v>
      </c>
      <c r="B13" s="264">
        <v>35</v>
      </c>
      <c r="C13" s="229" t="s">
        <v>474</v>
      </c>
    </row>
    <row r="14" spans="1:3" s="222" customFormat="1" ht="15.75" x14ac:dyDescent="0.2">
      <c r="A14" s="221" t="s">
        <v>475</v>
      </c>
      <c r="B14" s="263"/>
      <c r="C14" s="228"/>
    </row>
    <row r="15" spans="1:3" s="222" customFormat="1" x14ac:dyDescent="0.2">
      <c r="A15" s="219" t="s">
        <v>476</v>
      </c>
      <c r="B15" s="265">
        <v>1100</v>
      </c>
      <c r="C15" s="228" t="s">
        <v>477</v>
      </c>
    </row>
    <row r="16" spans="1:3" x14ac:dyDescent="0.2">
      <c r="A16" s="220" t="s">
        <v>478</v>
      </c>
      <c r="B16" s="266">
        <v>1200</v>
      </c>
      <c r="C16" s="229" t="s">
        <v>479</v>
      </c>
    </row>
    <row r="17" spans="1:3" s="222" customFormat="1" ht="15.75" x14ac:dyDescent="0.2">
      <c r="A17" s="221" t="s">
        <v>480</v>
      </c>
      <c r="B17" s="263"/>
      <c r="C17" s="228"/>
    </row>
    <row r="18" spans="1:3" s="222" customFormat="1" x14ac:dyDescent="0.2">
      <c r="A18" s="232" t="s">
        <v>526</v>
      </c>
      <c r="B18" s="265">
        <v>300</v>
      </c>
      <c r="C18" s="228" t="s">
        <v>527</v>
      </c>
    </row>
    <row r="19" spans="1:3" s="304" customFormat="1" x14ac:dyDescent="0.2">
      <c r="A19" s="302" t="s">
        <v>557</v>
      </c>
      <c r="B19" s="301">
        <v>2632</v>
      </c>
      <c r="C19" s="303" t="s">
        <v>558</v>
      </c>
    </row>
    <row r="20" spans="1:3" s="222" customFormat="1" ht="15" customHeight="1" x14ac:dyDescent="0.2">
      <c r="A20" s="221" t="s">
        <v>482</v>
      </c>
      <c r="B20" s="263"/>
      <c r="C20" s="228"/>
    </row>
    <row r="21" spans="1:3" x14ac:dyDescent="0.2">
      <c r="A21" s="226" t="s">
        <v>483</v>
      </c>
      <c r="B21" s="264">
        <f>10*30</f>
        <v>300</v>
      </c>
      <c r="C21" s="229" t="s">
        <v>484</v>
      </c>
    </row>
    <row r="22" spans="1:3" s="222" customFormat="1" ht="15.75" x14ac:dyDescent="0.2">
      <c r="A22" s="221" t="s">
        <v>485</v>
      </c>
      <c r="B22" s="263"/>
      <c r="C22" s="228"/>
    </row>
    <row r="23" spans="1:3" x14ac:dyDescent="0.2">
      <c r="A23" s="225" t="s">
        <v>486</v>
      </c>
      <c r="B23" s="264">
        <v>675</v>
      </c>
      <c r="C23" s="229" t="s">
        <v>487</v>
      </c>
    </row>
    <row r="24" spans="1:3" x14ac:dyDescent="0.2">
      <c r="A24" s="225" t="s">
        <v>488</v>
      </c>
      <c r="B24" s="264">
        <v>240</v>
      </c>
      <c r="C24" s="229" t="s">
        <v>487</v>
      </c>
    </row>
    <row r="25" spans="1:3" x14ac:dyDescent="0.2">
      <c r="A25" s="219" t="s">
        <v>489</v>
      </c>
      <c r="B25" s="266">
        <v>100</v>
      </c>
      <c r="C25" s="229" t="s">
        <v>490</v>
      </c>
    </row>
    <row r="26" spans="1:3" s="222" customFormat="1" ht="15.75" x14ac:dyDescent="0.2">
      <c r="A26" s="221" t="s">
        <v>491</v>
      </c>
      <c r="B26" s="263"/>
      <c r="C26" s="228"/>
    </row>
    <row r="27" spans="1:3" x14ac:dyDescent="0.2">
      <c r="A27" s="219" t="s">
        <v>492</v>
      </c>
      <c r="B27" s="266">
        <v>995</v>
      </c>
      <c r="C27" s="229" t="s">
        <v>493</v>
      </c>
    </row>
    <row r="28" spans="1:3" x14ac:dyDescent="0.2">
      <c r="A28" s="225" t="s">
        <v>494</v>
      </c>
      <c r="B28" s="264">
        <v>295</v>
      </c>
      <c r="C28" s="230" t="s">
        <v>495</v>
      </c>
    </row>
    <row r="29" spans="1:3" ht="45" x14ac:dyDescent="0.2">
      <c r="A29" s="225" t="s">
        <v>496</v>
      </c>
      <c r="B29" s="264">
        <v>70</v>
      </c>
      <c r="C29" s="229" t="s">
        <v>497</v>
      </c>
    </row>
    <row r="30" spans="1:3" s="222" customFormat="1" ht="14.25" customHeight="1" x14ac:dyDescent="0.2">
      <c r="A30" s="221" t="s">
        <v>498</v>
      </c>
      <c r="B30" s="263"/>
      <c r="C30" s="228"/>
    </row>
    <row r="31" spans="1:3" ht="28.5" customHeight="1" x14ac:dyDescent="0.2">
      <c r="A31" s="219" t="s">
        <v>499</v>
      </c>
      <c r="B31" s="266">
        <v>1000</v>
      </c>
      <c r="C31" s="229" t="s">
        <v>500</v>
      </c>
    </row>
    <row r="32" spans="1:3" x14ac:dyDescent="0.2">
      <c r="A32" s="219" t="s">
        <v>501</v>
      </c>
      <c r="B32" s="266">
        <v>350</v>
      </c>
      <c r="C32" s="229" t="s">
        <v>502</v>
      </c>
    </row>
    <row r="33" spans="1:3" x14ac:dyDescent="0.2">
      <c r="A33" s="219" t="s">
        <v>503</v>
      </c>
      <c r="B33" s="266">
        <v>300</v>
      </c>
      <c r="C33" s="229" t="s">
        <v>504</v>
      </c>
    </row>
    <row r="34" spans="1:3" ht="16.5" customHeight="1" x14ac:dyDescent="0.2">
      <c r="A34" s="219" t="s">
        <v>505</v>
      </c>
      <c r="B34" s="266">
        <v>115</v>
      </c>
      <c r="C34" s="229" t="s">
        <v>506</v>
      </c>
    </row>
    <row r="35" spans="1:3" x14ac:dyDescent="0.2">
      <c r="A35" s="225" t="s">
        <v>507</v>
      </c>
      <c r="B35" s="264">
        <v>437</v>
      </c>
      <c r="C35" s="229" t="s">
        <v>508</v>
      </c>
    </row>
    <row r="36" spans="1:3" x14ac:dyDescent="0.2">
      <c r="A36" s="225" t="s">
        <v>486</v>
      </c>
      <c r="B36" s="264">
        <v>675</v>
      </c>
      <c r="C36" s="229" t="s">
        <v>487</v>
      </c>
    </row>
    <row r="37" spans="1:3" x14ac:dyDescent="0.2">
      <c r="A37" s="225" t="s">
        <v>488</v>
      </c>
      <c r="B37" s="264">
        <v>240</v>
      </c>
      <c r="C37" s="229" t="s">
        <v>487</v>
      </c>
    </row>
    <row r="38" spans="1:3" x14ac:dyDescent="0.2">
      <c r="A38" s="219" t="s">
        <v>489</v>
      </c>
      <c r="B38" s="266">
        <v>100</v>
      </c>
      <c r="C38" s="229" t="s">
        <v>490</v>
      </c>
    </row>
    <row r="39" spans="1:3" x14ac:dyDescent="0.2">
      <c r="A39" s="219" t="s">
        <v>509</v>
      </c>
      <c r="B39" s="266">
        <v>150</v>
      </c>
      <c r="C39" s="229" t="s">
        <v>510</v>
      </c>
    </row>
    <row r="40" spans="1:3" s="222" customFormat="1" ht="15.75" x14ac:dyDescent="0.2">
      <c r="A40" s="221" t="s">
        <v>511</v>
      </c>
      <c r="B40" s="263"/>
      <c r="C40" s="228"/>
    </row>
    <row r="41" spans="1:3" ht="30" x14ac:dyDescent="0.2">
      <c r="A41" s="225" t="s">
        <v>512</v>
      </c>
      <c r="B41" s="264">
        <f>4*52*45</f>
        <v>9360</v>
      </c>
      <c r="C41" s="229" t="s">
        <v>513</v>
      </c>
    </row>
    <row r="42" spans="1:3" x14ac:dyDescent="0.2">
      <c r="A42" s="225"/>
      <c r="B42" s="264"/>
      <c r="C42" s="229"/>
    </row>
    <row r="43" spans="1:3" x14ac:dyDescent="0.2">
      <c r="A43" s="225"/>
      <c r="B43" s="264"/>
      <c r="C43" s="229"/>
    </row>
    <row r="44" spans="1:3" ht="15.75" x14ac:dyDescent="0.2">
      <c r="A44" s="223" t="s">
        <v>78</v>
      </c>
      <c r="B44" s="274">
        <f>SUM(B3:B43)</f>
        <v>27429</v>
      </c>
      <c r="C44" s="229"/>
    </row>
    <row r="45" spans="1:3" x14ac:dyDescent="0.2">
      <c r="A45" s="225"/>
      <c r="B45" s="264"/>
      <c r="C45" s="229"/>
    </row>
    <row r="46" spans="1:3" x14ac:dyDescent="0.2">
      <c r="A46" s="225"/>
      <c r="B46" s="264"/>
      <c r="C46" s="229"/>
    </row>
    <row r="47" spans="1:3" x14ac:dyDescent="0.2">
      <c r="A47" s="225"/>
      <c r="B47" s="264"/>
      <c r="C47" s="229"/>
    </row>
    <row r="48" spans="1:3" x14ac:dyDescent="0.2">
      <c r="A48" s="225"/>
      <c r="B48" s="264"/>
      <c r="C48" s="229"/>
    </row>
  </sheetData>
  <phoneticPr fontId="0" type="noConversion"/>
  <printOptions horizontalCentered="1" verticalCentered="1"/>
  <pageMargins left="0.25" right="0.25" top="1" bottom="1" header="0.5" footer="0.5"/>
  <pageSetup scale="78" orientation="portrait" horizontalDpi="300" verticalDpi="300" r:id="rId1"/>
  <headerFooter alignWithMargins="0">
    <oddHeader>&amp;C35  INFORMATION TECHNOLOGY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zoomScaleNormal="100" zoomScaleSheetLayoutView="100" workbookViewId="0"/>
  </sheetViews>
  <sheetFormatPr defaultRowHeight="18.75" customHeight="1" x14ac:dyDescent="0.2"/>
  <cols>
    <col min="1" max="1" width="42" style="70" customWidth="1"/>
    <col min="2" max="2" width="16.85546875" style="95" customWidth="1"/>
    <col min="3" max="16384" width="9.140625" style="70"/>
  </cols>
  <sheetData>
    <row r="1" spans="1:4" ht="18.75" customHeight="1" x14ac:dyDescent="0.25">
      <c r="A1" s="118" t="s">
        <v>240</v>
      </c>
      <c r="B1" s="120"/>
    </row>
    <row r="2" spans="1:4" ht="18.75" customHeight="1" x14ac:dyDescent="0.25">
      <c r="A2" s="47"/>
      <c r="B2" s="253"/>
    </row>
    <row r="3" spans="1:4" ht="18.75" customHeight="1" x14ac:dyDescent="0.25">
      <c r="A3" s="77" t="s">
        <v>185</v>
      </c>
      <c r="B3" s="40" t="s">
        <v>415</v>
      </c>
      <c r="C3" s="71"/>
      <c r="D3" s="71"/>
    </row>
    <row r="4" spans="1:4" ht="18.75" customHeight="1" x14ac:dyDescent="0.25">
      <c r="A4" s="77"/>
      <c r="B4" s="40"/>
      <c r="C4" s="94"/>
      <c r="D4" s="71"/>
    </row>
    <row r="5" spans="1:4" ht="18.75" customHeight="1" x14ac:dyDescent="0.2">
      <c r="A5" s="47"/>
      <c r="B5" s="54"/>
      <c r="C5" s="71"/>
      <c r="D5" s="71"/>
    </row>
    <row r="6" spans="1:4" ht="18.75" customHeight="1" x14ac:dyDescent="0.2">
      <c r="A6" s="47" t="s">
        <v>187</v>
      </c>
      <c r="B6" s="48">
        <v>1000</v>
      </c>
      <c r="C6" s="71"/>
      <c r="D6" s="71"/>
    </row>
    <row r="7" spans="1:4" ht="18.75" customHeight="1" x14ac:dyDescent="0.2">
      <c r="A7" s="47" t="s">
        <v>188</v>
      </c>
      <c r="B7" s="48">
        <v>3000</v>
      </c>
      <c r="C7" s="71"/>
      <c r="D7" s="71"/>
    </row>
    <row r="8" spans="1:4" ht="18.75" customHeight="1" x14ac:dyDescent="0.2">
      <c r="A8" s="47" t="s">
        <v>189</v>
      </c>
      <c r="B8" s="48">
        <v>2000</v>
      </c>
      <c r="C8" s="71"/>
      <c r="D8" s="71"/>
    </row>
    <row r="9" spans="1:4" ht="18.75" customHeight="1" x14ac:dyDescent="0.2">
      <c r="A9" s="47" t="s">
        <v>190</v>
      </c>
      <c r="B9" s="48">
        <v>9000</v>
      </c>
      <c r="C9" s="71"/>
      <c r="D9" s="71"/>
    </row>
    <row r="10" spans="1:4" ht="18.75" customHeight="1" x14ac:dyDescent="0.2">
      <c r="A10" s="47" t="s">
        <v>191</v>
      </c>
      <c r="B10" s="48">
        <v>12000</v>
      </c>
      <c r="C10" s="71"/>
      <c r="D10" s="71"/>
    </row>
    <row r="11" spans="1:4" ht="18.75" customHeight="1" x14ac:dyDescent="0.2">
      <c r="A11" s="47" t="s">
        <v>189</v>
      </c>
      <c r="B11" s="48">
        <v>1700</v>
      </c>
      <c r="C11" s="71"/>
      <c r="D11" s="71"/>
    </row>
    <row r="12" spans="1:4" ht="18.75" customHeight="1" x14ac:dyDescent="0.2">
      <c r="A12" s="47" t="s">
        <v>192</v>
      </c>
      <c r="B12" s="48">
        <v>4500</v>
      </c>
      <c r="C12" s="71"/>
      <c r="D12" s="71"/>
    </row>
    <row r="13" spans="1:4" ht="18.75" customHeight="1" x14ac:dyDescent="0.2">
      <c r="A13" s="47" t="s">
        <v>193</v>
      </c>
      <c r="B13" s="48">
        <v>18000</v>
      </c>
      <c r="C13" s="71"/>
      <c r="D13" s="71"/>
    </row>
    <row r="14" spans="1:4" ht="18.75" customHeight="1" x14ac:dyDescent="0.2">
      <c r="A14" s="47" t="s">
        <v>194</v>
      </c>
      <c r="B14" s="48">
        <v>1500</v>
      </c>
      <c r="C14" s="71"/>
      <c r="D14" s="71"/>
    </row>
    <row r="15" spans="1:4" ht="18.75" customHeight="1" x14ac:dyDescent="0.2">
      <c r="A15" s="47" t="s">
        <v>195</v>
      </c>
      <c r="B15" s="48">
        <v>6000</v>
      </c>
      <c r="C15" s="71"/>
      <c r="D15" s="71"/>
    </row>
    <row r="16" spans="1:4" ht="18.75" customHeight="1" x14ac:dyDescent="0.2">
      <c r="A16" s="47" t="s">
        <v>196</v>
      </c>
      <c r="B16" s="48">
        <v>500</v>
      </c>
      <c r="C16" s="71"/>
      <c r="D16" s="71"/>
    </row>
    <row r="17" spans="1:4" ht="18.75" customHeight="1" x14ac:dyDescent="0.2">
      <c r="A17" s="47" t="s">
        <v>197</v>
      </c>
      <c r="B17" s="48">
        <v>350</v>
      </c>
      <c r="C17" s="71"/>
      <c r="D17" s="71"/>
    </row>
    <row r="18" spans="1:4" ht="18.75" customHeight="1" x14ac:dyDescent="0.2">
      <c r="A18" s="47" t="s">
        <v>535</v>
      </c>
      <c r="B18" s="54">
        <v>375</v>
      </c>
      <c r="C18" s="71"/>
      <c r="D18" s="71"/>
    </row>
    <row r="19" spans="1:4" ht="18.75" customHeight="1" x14ac:dyDescent="0.2">
      <c r="A19" s="47"/>
      <c r="B19" s="54"/>
      <c r="C19" s="71"/>
      <c r="D19" s="71"/>
    </row>
    <row r="20" spans="1:4" ht="18.75" customHeight="1" x14ac:dyDescent="0.2">
      <c r="A20" s="47"/>
      <c r="B20" s="54"/>
    </row>
    <row r="21" spans="1:4" ht="18.75" customHeight="1" x14ac:dyDescent="0.2">
      <c r="A21" s="47"/>
      <c r="B21" s="54"/>
    </row>
    <row r="22" spans="1:4" s="80" customFormat="1" ht="18.75" customHeight="1" x14ac:dyDescent="0.25">
      <c r="A22" s="77" t="s">
        <v>78</v>
      </c>
      <c r="B22" s="40">
        <f>SUM(B6:B21)</f>
        <v>59925</v>
      </c>
    </row>
    <row r="23" spans="1:4" ht="18.75" customHeight="1" x14ac:dyDescent="0.2">
      <c r="A23" s="47"/>
      <c r="B23" s="54"/>
    </row>
    <row r="24" spans="1:4" ht="18.75" customHeight="1" x14ac:dyDescent="0.2">
      <c r="A24" s="47"/>
      <c r="B24" s="54"/>
    </row>
    <row r="25" spans="1:4" ht="18.75" customHeight="1" x14ac:dyDescent="0.2">
      <c r="A25" s="47"/>
      <c r="B25" s="54"/>
    </row>
    <row r="26" spans="1:4" ht="18.75" customHeight="1" x14ac:dyDescent="0.2">
      <c r="A26" s="47"/>
      <c r="B26" s="54"/>
    </row>
    <row r="27" spans="1:4" ht="18.75" customHeight="1" x14ac:dyDescent="0.2">
      <c r="A27" s="47"/>
      <c r="B27" s="54"/>
    </row>
    <row r="28" spans="1:4" ht="18.75" customHeight="1" x14ac:dyDescent="0.2">
      <c r="A28" s="47"/>
      <c r="B28" s="54"/>
    </row>
    <row r="29" spans="1:4" ht="18.75" customHeight="1" x14ac:dyDescent="0.2">
      <c r="A29" s="47"/>
      <c r="B29" s="54"/>
    </row>
    <row r="30" spans="1:4" ht="18.75" customHeight="1" x14ac:dyDescent="0.2">
      <c r="A30" s="47"/>
      <c r="B30" s="54"/>
    </row>
    <row r="31" spans="1:4" ht="18.75" customHeight="1" x14ac:dyDescent="0.2">
      <c r="A31" s="47"/>
      <c r="B31" s="54"/>
    </row>
    <row r="32" spans="1:4" ht="18.75" customHeight="1" x14ac:dyDescent="0.2">
      <c r="A32" s="47"/>
      <c r="B32" s="54"/>
    </row>
    <row r="33" spans="1:2" ht="18.75" customHeight="1" x14ac:dyDescent="0.2">
      <c r="A33" s="47"/>
      <c r="B33" s="54"/>
    </row>
    <row r="34" spans="1:2" ht="18.75" customHeight="1" x14ac:dyDescent="0.2">
      <c r="A34" s="47"/>
      <c r="B34" s="54"/>
    </row>
    <row r="35" spans="1:2" ht="18.75" customHeight="1" x14ac:dyDescent="0.2">
      <c r="A35" s="47"/>
      <c r="B35" s="54"/>
    </row>
  </sheetData>
  <phoneticPr fontId="0" type="noConversion"/>
  <printOptions horizontalCentered="1" verticalCentered="1"/>
  <pageMargins left="0.25" right="0.25" top="1" bottom="1" header="0.5" footer="0.5"/>
  <pageSetup scale="84" orientation="portrait" horizontalDpi="4294967292" verticalDpi="300" r:id="rId1"/>
  <headerFooter alignWithMargins="0">
    <oddHeader>&amp;C&amp;"Arial,Bold"51 TCESD Professional Services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Normal="100" workbookViewId="0"/>
  </sheetViews>
  <sheetFormatPr defaultRowHeight="18.75" customHeight="1" x14ac:dyDescent="0.2"/>
  <cols>
    <col min="1" max="1" width="36.28515625" style="69" customWidth="1"/>
    <col min="2" max="2" width="16.28515625" style="100" customWidth="1"/>
    <col min="3" max="3" width="15.5703125" style="72" bestFit="1" customWidth="1"/>
    <col min="4" max="16384" width="9.140625" style="70"/>
  </cols>
  <sheetData>
    <row r="1" spans="1:7" ht="18.75" customHeight="1" x14ac:dyDescent="0.25">
      <c r="A1" s="119" t="s">
        <v>264</v>
      </c>
      <c r="B1" s="34"/>
      <c r="C1" s="48"/>
    </row>
    <row r="2" spans="1:7" ht="18.75" customHeight="1" x14ac:dyDescent="0.2">
      <c r="A2" s="43"/>
      <c r="B2" s="34"/>
      <c r="C2" s="48"/>
    </row>
    <row r="3" spans="1:7" s="80" customFormat="1" ht="18.75" customHeight="1" x14ac:dyDescent="0.25">
      <c r="A3" s="38" t="s">
        <v>185</v>
      </c>
      <c r="B3" s="116">
        <v>2001</v>
      </c>
      <c r="C3" s="116">
        <v>2002</v>
      </c>
    </row>
    <row r="4" spans="1:7" s="80" customFormat="1" ht="18.75" customHeight="1" x14ac:dyDescent="0.25">
      <c r="A4" s="38"/>
      <c r="B4" s="33"/>
      <c r="C4" s="60"/>
    </row>
    <row r="5" spans="1:7" ht="18.75" customHeight="1" x14ac:dyDescent="0.25">
      <c r="A5" s="43"/>
      <c r="B5" s="34"/>
      <c r="C5" s="60"/>
    </row>
    <row r="6" spans="1:7" s="96" customFormat="1" ht="18.75" customHeight="1" x14ac:dyDescent="0.2">
      <c r="A6" s="97" t="s">
        <v>265</v>
      </c>
      <c r="B6" s="49">
        <v>2058.21</v>
      </c>
      <c r="C6" s="84">
        <v>2300</v>
      </c>
    </row>
    <row r="7" spans="1:7" ht="18.75" customHeight="1" x14ac:dyDescent="0.2">
      <c r="A7" s="59" t="s">
        <v>266</v>
      </c>
      <c r="B7" s="49"/>
      <c r="C7" s="84">
        <v>2300</v>
      </c>
    </row>
    <row r="8" spans="1:7" ht="18.75" customHeight="1" x14ac:dyDescent="0.2">
      <c r="A8" s="59" t="s">
        <v>267</v>
      </c>
      <c r="B8" s="49">
        <v>200.36</v>
      </c>
      <c r="C8" s="84">
        <v>600</v>
      </c>
    </row>
    <row r="9" spans="1:7" s="96" customFormat="1" ht="18.75" customHeight="1" x14ac:dyDescent="0.25">
      <c r="A9" s="212" t="s">
        <v>271</v>
      </c>
      <c r="B9" s="49"/>
      <c r="C9" s="84">
        <f>SUM(C6:C8)</f>
        <v>5200</v>
      </c>
    </row>
    <row r="10" spans="1:7" ht="18.75" customHeight="1" x14ac:dyDescent="0.25">
      <c r="A10" s="364" t="s">
        <v>447</v>
      </c>
      <c r="B10" s="365"/>
      <c r="C10" s="48"/>
    </row>
    <row r="11" spans="1:7" ht="18.75" customHeight="1" x14ac:dyDescent="0.2">
      <c r="A11" s="254" t="s">
        <v>448</v>
      </c>
      <c r="B11" s="255">
        <v>800</v>
      </c>
      <c r="C11" s="205"/>
    </row>
    <row r="12" spans="1:7" ht="18.75" customHeight="1" x14ac:dyDescent="0.2">
      <c r="A12" s="254" t="s">
        <v>449</v>
      </c>
      <c r="B12" s="255">
        <v>750</v>
      </c>
      <c r="C12" s="205"/>
    </row>
    <row r="13" spans="1:7" ht="18.75" customHeight="1" x14ac:dyDescent="0.2">
      <c r="A13" s="254" t="s">
        <v>450</v>
      </c>
      <c r="B13" s="255">
        <v>150</v>
      </c>
      <c r="C13" s="205"/>
    </row>
    <row r="14" spans="1:7" ht="18.75" customHeight="1" x14ac:dyDescent="0.2">
      <c r="A14" s="254" t="s">
        <v>451</v>
      </c>
      <c r="B14" s="255">
        <v>175</v>
      </c>
      <c r="C14" s="205"/>
      <c r="G14" s="96"/>
    </row>
    <row r="15" spans="1:7" ht="18.75" customHeight="1" x14ac:dyDescent="0.2">
      <c r="A15" s="254" t="s">
        <v>452</v>
      </c>
      <c r="B15" s="255">
        <v>635</v>
      </c>
      <c r="C15" s="205"/>
    </row>
    <row r="16" spans="1:7" ht="18.75" customHeight="1" x14ac:dyDescent="0.2">
      <c r="A16" s="270"/>
      <c r="B16" s="240"/>
      <c r="C16" s="205">
        <v>10040</v>
      </c>
    </row>
    <row r="17" spans="1:7" s="80" customFormat="1" ht="18.75" customHeight="1" x14ac:dyDescent="0.25">
      <c r="A17" s="38" t="s">
        <v>51</v>
      </c>
      <c r="B17" s="178">
        <v>2258.5700000000002</v>
      </c>
      <c r="C17" s="106">
        <f>+C9+C16</f>
        <v>15240</v>
      </c>
    </row>
    <row r="18" spans="1:7" ht="18.75" customHeight="1" x14ac:dyDescent="0.2">
      <c r="A18" s="59"/>
      <c r="B18" s="49"/>
      <c r="C18" s="84"/>
    </row>
    <row r="19" spans="1:7" ht="18.75" customHeight="1" x14ac:dyDescent="0.2">
      <c r="A19" s="43"/>
      <c r="B19" s="49"/>
      <c r="C19" s="84"/>
    </row>
    <row r="20" spans="1:7" ht="18.75" customHeight="1" x14ac:dyDescent="0.2">
      <c r="A20" s="43"/>
      <c r="B20" s="49"/>
      <c r="C20" s="84"/>
    </row>
    <row r="21" spans="1:7" ht="18.75" customHeight="1" x14ac:dyDescent="0.2">
      <c r="A21" s="43"/>
      <c r="B21" s="49"/>
      <c r="C21" s="84"/>
    </row>
    <row r="22" spans="1:7" ht="18.75" customHeight="1" x14ac:dyDescent="0.2">
      <c r="A22" s="59"/>
      <c r="B22" s="49"/>
      <c r="C22" s="84"/>
    </row>
    <row r="23" spans="1:7" ht="18.75" customHeight="1" x14ac:dyDescent="0.2">
      <c r="A23" s="43"/>
      <c r="B23" s="49"/>
      <c r="C23" s="84"/>
    </row>
    <row r="24" spans="1:7" ht="18.75" customHeight="1" x14ac:dyDescent="0.2">
      <c r="A24" s="59"/>
      <c r="B24" s="49"/>
      <c r="C24" s="84"/>
      <c r="G24" s="96"/>
    </row>
    <row r="25" spans="1:7" ht="18.75" customHeight="1" x14ac:dyDescent="0.2">
      <c r="A25" s="97"/>
      <c r="B25" s="49"/>
      <c r="C25" s="84"/>
      <c r="D25" s="96"/>
      <c r="E25" s="96"/>
    </row>
    <row r="26" spans="1:7" ht="18.75" customHeight="1" x14ac:dyDescent="0.2">
      <c r="A26" s="59"/>
      <c r="B26" s="49"/>
      <c r="C26" s="84"/>
      <c r="D26" s="73"/>
    </row>
    <row r="27" spans="1:7" ht="18.75" customHeight="1" x14ac:dyDescent="0.2">
      <c r="A27" s="59"/>
      <c r="B27" s="49"/>
      <c r="C27" s="84"/>
    </row>
    <row r="28" spans="1:7" ht="18.75" customHeight="1" x14ac:dyDescent="0.2">
      <c r="A28" s="59"/>
      <c r="B28" s="34"/>
      <c r="C28" s="84"/>
    </row>
    <row r="29" spans="1:7" ht="18.75" customHeight="1" x14ac:dyDescent="0.2">
      <c r="A29" s="59"/>
      <c r="B29" s="34"/>
      <c r="C29" s="84"/>
    </row>
    <row r="30" spans="1:7" ht="18.75" customHeight="1" x14ac:dyDescent="0.2">
      <c r="A30" s="59"/>
      <c r="B30" s="34"/>
      <c r="C30" s="84"/>
    </row>
    <row r="31" spans="1:7" ht="18.75" customHeight="1" x14ac:dyDescent="0.2">
      <c r="A31" s="59"/>
      <c r="B31" s="34"/>
      <c r="C31" s="84"/>
    </row>
    <row r="32" spans="1:7" ht="18.75" customHeight="1" x14ac:dyDescent="0.2">
      <c r="A32" s="59"/>
      <c r="B32" s="34"/>
      <c r="C32" s="84"/>
    </row>
    <row r="33" spans="1:3" ht="18.75" customHeight="1" x14ac:dyDescent="0.2">
      <c r="A33" s="59"/>
      <c r="B33" s="34"/>
      <c r="C33" s="84"/>
    </row>
    <row r="34" spans="1:3" ht="18.75" customHeight="1" x14ac:dyDescent="0.2">
      <c r="A34" s="59"/>
      <c r="B34" s="34"/>
      <c r="C34" s="84"/>
    </row>
    <row r="35" spans="1:3" ht="18.75" customHeight="1" x14ac:dyDescent="0.2">
      <c r="A35" s="59"/>
      <c r="B35" s="34"/>
      <c r="C35" s="84"/>
    </row>
    <row r="36" spans="1:3" ht="18.75" customHeight="1" x14ac:dyDescent="0.2">
      <c r="A36" s="59"/>
      <c r="B36" s="34"/>
      <c r="C36" s="48"/>
    </row>
    <row r="37" spans="1:3" ht="18.75" customHeight="1" x14ac:dyDescent="0.2">
      <c r="A37" s="99"/>
    </row>
    <row r="38" spans="1:3" ht="18.75" customHeight="1" x14ac:dyDescent="0.2">
      <c r="A38" s="99"/>
    </row>
    <row r="39" spans="1:3" ht="18.75" customHeight="1" x14ac:dyDescent="0.2">
      <c r="A39" s="99"/>
    </row>
    <row r="40" spans="1:3" ht="18.75" customHeight="1" x14ac:dyDescent="0.2">
      <c r="A40" s="99"/>
    </row>
    <row r="41" spans="1:3" ht="18.75" customHeight="1" x14ac:dyDescent="0.2">
      <c r="A41" s="99"/>
    </row>
    <row r="42" spans="1:3" ht="18.75" customHeight="1" x14ac:dyDescent="0.2">
      <c r="A42" s="99"/>
    </row>
    <row r="43" spans="1:3" ht="18.75" customHeight="1" x14ac:dyDescent="0.2">
      <c r="A43" s="99"/>
    </row>
    <row r="44" spans="1:3" ht="18.75" customHeight="1" x14ac:dyDescent="0.2">
      <c r="A44" s="99"/>
    </row>
    <row r="45" spans="1:3" ht="18.75" customHeight="1" x14ac:dyDescent="0.2">
      <c r="A45" s="99"/>
    </row>
    <row r="46" spans="1:3" ht="18.75" customHeight="1" x14ac:dyDescent="0.2">
      <c r="A46" s="99"/>
    </row>
    <row r="47" spans="1:3" ht="18.75" customHeight="1" x14ac:dyDescent="0.2">
      <c r="A47" s="99"/>
    </row>
    <row r="48" spans="1:3" ht="18.75" customHeight="1" x14ac:dyDescent="0.2">
      <c r="A48" s="99"/>
    </row>
    <row r="49" spans="1:1" ht="18.75" customHeight="1" x14ac:dyDescent="0.2">
      <c r="A49" s="99"/>
    </row>
    <row r="50" spans="1:1" ht="18.75" customHeight="1" x14ac:dyDescent="0.2">
      <c r="A50" s="99"/>
    </row>
    <row r="51" spans="1:1" ht="18.75" customHeight="1" x14ac:dyDescent="0.2">
      <c r="A51" s="99"/>
    </row>
    <row r="52" spans="1:1" ht="18.75" customHeight="1" x14ac:dyDescent="0.2">
      <c r="A52" s="99"/>
    </row>
    <row r="53" spans="1:1" ht="18.75" customHeight="1" x14ac:dyDescent="0.2">
      <c r="A53" s="99"/>
    </row>
    <row r="54" spans="1:1" ht="18.75" customHeight="1" x14ac:dyDescent="0.2">
      <c r="A54" s="99"/>
    </row>
    <row r="55" spans="1:1" ht="18.75" customHeight="1" x14ac:dyDescent="0.2">
      <c r="A55" s="99"/>
    </row>
    <row r="56" spans="1:1" ht="18.75" customHeight="1" x14ac:dyDescent="0.2">
      <c r="A56" s="99"/>
    </row>
    <row r="57" spans="1:1" ht="18.75" customHeight="1" x14ac:dyDescent="0.2">
      <c r="A57" s="99"/>
    </row>
    <row r="58" spans="1:1" ht="18.75" customHeight="1" x14ac:dyDescent="0.2">
      <c r="A58" s="99"/>
    </row>
    <row r="59" spans="1:1" ht="18.75" customHeight="1" x14ac:dyDescent="0.2">
      <c r="A59" s="99"/>
    </row>
    <row r="60" spans="1:1" ht="18.75" customHeight="1" x14ac:dyDescent="0.2">
      <c r="A60" s="99"/>
    </row>
    <row r="61" spans="1:1" ht="18.75" customHeight="1" x14ac:dyDescent="0.2">
      <c r="A61" s="99"/>
    </row>
    <row r="62" spans="1:1" ht="18.75" customHeight="1" x14ac:dyDescent="0.2">
      <c r="A62" s="99"/>
    </row>
    <row r="63" spans="1:1" ht="18.75" customHeight="1" x14ac:dyDescent="0.2">
      <c r="A63" s="99"/>
    </row>
    <row r="64" spans="1:1" ht="18.75" customHeight="1" x14ac:dyDescent="0.2">
      <c r="A64" s="99"/>
    </row>
    <row r="65" spans="1:1" ht="18.75" customHeight="1" x14ac:dyDescent="0.2">
      <c r="A65" s="99"/>
    </row>
    <row r="66" spans="1:1" ht="18.75" customHeight="1" x14ac:dyDescent="0.2">
      <c r="A66" s="99"/>
    </row>
    <row r="67" spans="1:1" ht="18.75" customHeight="1" x14ac:dyDescent="0.2">
      <c r="A67" s="99"/>
    </row>
    <row r="68" spans="1:1" ht="18.75" customHeight="1" x14ac:dyDescent="0.2">
      <c r="A68" s="99"/>
    </row>
    <row r="69" spans="1:1" ht="18.75" customHeight="1" x14ac:dyDescent="0.2">
      <c r="A69" s="99"/>
    </row>
    <row r="70" spans="1:1" ht="18.75" customHeight="1" x14ac:dyDescent="0.2">
      <c r="A70" s="99"/>
    </row>
    <row r="71" spans="1:1" ht="18.75" customHeight="1" x14ac:dyDescent="0.2">
      <c r="A71" s="99"/>
    </row>
    <row r="72" spans="1:1" ht="18.75" customHeight="1" x14ac:dyDescent="0.2">
      <c r="A72" s="99"/>
    </row>
    <row r="73" spans="1:1" ht="18.75" customHeight="1" x14ac:dyDescent="0.2">
      <c r="A73" s="99"/>
    </row>
    <row r="74" spans="1:1" ht="18.75" customHeight="1" x14ac:dyDescent="0.2">
      <c r="A74" s="99"/>
    </row>
    <row r="75" spans="1:1" ht="18.75" customHeight="1" x14ac:dyDescent="0.2">
      <c r="A75" s="99"/>
    </row>
    <row r="76" spans="1:1" ht="18.75" customHeight="1" x14ac:dyDescent="0.2">
      <c r="A76" s="99"/>
    </row>
    <row r="77" spans="1:1" ht="18.75" customHeight="1" x14ac:dyDescent="0.2">
      <c r="A77" s="99"/>
    </row>
    <row r="78" spans="1:1" ht="18.75" customHeight="1" x14ac:dyDescent="0.2">
      <c r="A78" s="99"/>
    </row>
    <row r="79" spans="1:1" ht="18.75" customHeight="1" x14ac:dyDescent="0.2">
      <c r="A79" s="99"/>
    </row>
    <row r="80" spans="1:1" ht="18.75" customHeight="1" x14ac:dyDescent="0.2">
      <c r="A80" s="99"/>
    </row>
    <row r="81" spans="1:1" ht="18.75" customHeight="1" x14ac:dyDescent="0.2">
      <c r="A81" s="99"/>
    </row>
    <row r="82" spans="1:1" ht="18.75" customHeight="1" x14ac:dyDescent="0.2">
      <c r="A82" s="99"/>
    </row>
    <row r="83" spans="1:1" ht="18.75" customHeight="1" x14ac:dyDescent="0.2">
      <c r="A83" s="99"/>
    </row>
    <row r="84" spans="1:1" ht="18.75" customHeight="1" x14ac:dyDescent="0.2">
      <c r="A84" s="99"/>
    </row>
    <row r="85" spans="1:1" ht="18.75" customHeight="1" x14ac:dyDescent="0.2">
      <c r="A85" s="99"/>
    </row>
    <row r="86" spans="1:1" ht="18.75" customHeight="1" x14ac:dyDescent="0.2">
      <c r="A86" s="99"/>
    </row>
    <row r="87" spans="1:1" ht="18.75" customHeight="1" x14ac:dyDescent="0.2">
      <c r="A87" s="99"/>
    </row>
    <row r="88" spans="1:1" ht="18.75" customHeight="1" x14ac:dyDescent="0.2">
      <c r="A88" s="99"/>
    </row>
    <row r="89" spans="1:1" ht="18.75" customHeight="1" x14ac:dyDescent="0.2">
      <c r="A89" s="99"/>
    </row>
    <row r="90" spans="1:1" ht="18.75" customHeight="1" x14ac:dyDescent="0.2">
      <c r="A90" s="99"/>
    </row>
    <row r="91" spans="1:1" ht="18.75" customHeight="1" x14ac:dyDescent="0.2">
      <c r="A91" s="99"/>
    </row>
    <row r="92" spans="1:1" ht="18.75" customHeight="1" x14ac:dyDescent="0.2">
      <c r="A92" s="99"/>
    </row>
    <row r="93" spans="1:1" ht="18.75" customHeight="1" x14ac:dyDescent="0.2">
      <c r="A93" s="99"/>
    </row>
    <row r="94" spans="1:1" ht="18.75" customHeight="1" x14ac:dyDescent="0.2">
      <c r="A94" s="99"/>
    </row>
    <row r="95" spans="1:1" ht="18.75" customHeight="1" x14ac:dyDescent="0.2">
      <c r="A95" s="99"/>
    </row>
    <row r="96" spans="1:1" ht="18.75" customHeight="1" x14ac:dyDescent="0.2">
      <c r="A96" s="99"/>
    </row>
    <row r="97" spans="1:1" ht="18.75" customHeight="1" x14ac:dyDescent="0.2">
      <c r="A97" s="99"/>
    </row>
    <row r="98" spans="1:1" ht="18.75" customHeight="1" x14ac:dyDescent="0.2">
      <c r="A98" s="99"/>
    </row>
    <row r="99" spans="1:1" ht="18.75" customHeight="1" x14ac:dyDescent="0.2">
      <c r="A99" s="99"/>
    </row>
    <row r="100" spans="1:1" ht="18.75" customHeight="1" x14ac:dyDescent="0.2">
      <c r="A100" s="99"/>
    </row>
    <row r="101" spans="1:1" ht="18.75" customHeight="1" x14ac:dyDescent="0.2">
      <c r="A101" s="99"/>
    </row>
  </sheetData>
  <mergeCells count="1">
    <mergeCell ref="A10:B10"/>
  </mergeCells>
  <phoneticPr fontId="0" type="noConversion"/>
  <printOptions horizontalCentered="1" verticalCentered="1"/>
  <pageMargins left="0.75" right="0.75" top="1" bottom="1" header="0.5" footer="0.5"/>
  <pageSetup scale="97" orientation="portrait" horizontalDpi="300" verticalDpi="300" r:id="rId1"/>
  <headerFooter alignWithMargins="0">
    <oddHeader>&amp;C&amp;"Arial,Bold"52 Public Notices\Articles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view="pageBreakPreview" zoomScale="60" zoomScaleNormal="75" workbookViewId="0"/>
  </sheetViews>
  <sheetFormatPr defaultRowHeight="18.75" customHeight="1" x14ac:dyDescent="0.2"/>
  <cols>
    <col min="1" max="1" width="14.7109375" style="69" customWidth="1"/>
    <col min="2" max="2" width="45" style="36" customWidth="1"/>
    <col min="3" max="3" width="0.140625" style="61" hidden="1" customWidth="1"/>
    <col min="4" max="4" width="18" style="62" bestFit="1" customWidth="1"/>
    <col min="5" max="6" width="17" style="62" customWidth="1"/>
    <col min="7" max="7" width="17" style="62" bestFit="1" customWidth="1"/>
    <col min="8" max="9" width="17" style="62" customWidth="1"/>
    <col min="10" max="16384" width="9.140625" style="36"/>
  </cols>
  <sheetData>
    <row r="1" spans="1:13" ht="18.75" customHeight="1" x14ac:dyDescent="0.25">
      <c r="A1" s="43"/>
      <c r="B1" s="305" t="s">
        <v>432</v>
      </c>
      <c r="C1" s="117"/>
      <c r="D1" s="34"/>
      <c r="E1" s="33" t="s">
        <v>55</v>
      </c>
      <c r="F1" s="33"/>
      <c r="G1" s="34"/>
      <c r="H1" s="34"/>
      <c r="I1" s="34"/>
      <c r="M1" s="37"/>
    </row>
    <row r="2" spans="1:13" s="42" customFormat="1" ht="18.75" customHeight="1" x14ac:dyDescent="0.25">
      <c r="A2" s="43"/>
      <c r="B2" s="306" t="s">
        <v>56</v>
      </c>
      <c r="C2" s="39"/>
      <c r="D2" s="40" t="s">
        <v>57</v>
      </c>
      <c r="E2" s="40" t="s">
        <v>2</v>
      </c>
      <c r="F2" s="40" t="s">
        <v>324</v>
      </c>
      <c r="G2" s="40" t="s">
        <v>58</v>
      </c>
      <c r="H2" s="40" t="s">
        <v>562</v>
      </c>
      <c r="I2" s="40" t="s">
        <v>563</v>
      </c>
    </row>
    <row r="3" spans="1:13" s="42" customFormat="1" ht="18.75" customHeight="1" x14ac:dyDescent="0.25">
      <c r="A3" s="38" t="s">
        <v>560</v>
      </c>
      <c r="B3" s="307" t="s">
        <v>59</v>
      </c>
      <c r="C3" s="39"/>
      <c r="D3" s="40" t="s">
        <v>61</v>
      </c>
      <c r="E3" s="40" t="s">
        <v>60</v>
      </c>
      <c r="F3" s="40" t="s">
        <v>561</v>
      </c>
      <c r="G3" s="40"/>
      <c r="H3" s="40"/>
      <c r="I3" s="40"/>
    </row>
    <row r="4" spans="1:13" ht="18.75" customHeight="1" x14ac:dyDescent="0.25">
      <c r="A4" s="43"/>
      <c r="B4" s="299"/>
      <c r="C4" s="32"/>
      <c r="D4" s="45"/>
      <c r="E4" s="34"/>
      <c r="F4" s="34"/>
      <c r="G4" s="33">
        <v>89600</v>
      </c>
      <c r="H4" s="33"/>
      <c r="I4" s="33"/>
    </row>
    <row r="5" spans="1:13" ht="18.75" customHeight="1" x14ac:dyDescent="0.2">
      <c r="A5" s="43">
        <v>2201001</v>
      </c>
      <c r="B5" s="299" t="s">
        <v>62</v>
      </c>
      <c r="C5" s="32"/>
      <c r="D5" s="45">
        <v>500</v>
      </c>
      <c r="E5" s="34">
        <v>2500</v>
      </c>
      <c r="F5" s="34"/>
      <c r="G5" s="34">
        <f>+G4-F5</f>
        <v>89600</v>
      </c>
      <c r="H5" s="34"/>
      <c r="I5" s="34"/>
    </row>
    <row r="6" spans="1:13" ht="18.75" customHeight="1" x14ac:dyDescent="0.2">
      <c r="A6" s="43">
        <v>2201002</v>
      </c>
      <c r="B6" s="299" t="s">
        <v>63</v>
      </c>
      <c r="C6" s="32"/>
      <c r="D6" s="45">
        <v>500</v>
      </c>
      <c r="E6" s="34">
        <v>2500</v>
      </c>
      <c r="F6" s="34"/>
      <c r="G6" s="34">
        <f t="shared" ref="G6:G16" si="0">+G5-F6</f>
        <v>89600</v>
      </c>
      <c r="H6" s="34"/>
      <c r="I6" s="34"/>
    </row>
    <row r="7" spans="1:13" ht="18.75" customHeight="1" x14ac:dyDescent="0.2">
      <c r="A7" s="43">
        <v>2201003</v>
      </c>
      <c r="B7" s="299" t="s">
        <v>64</v>
      </c>
      <c r="C7" s="32"/>
      <c r="D7" s="46">
        <v>125</v>
      </c>
      <c r="E7" s="34">
        <v>625</v>
      </c>
      <c r="F7" s="34"/>
      <c r="G7" s="34">
        <f t="shared" si="0"/>
        <v>89600</v>
      </c>
      <c r="H7" s="34"/>
      <c r="I7" s="34"/>
    </row>
    <row r="8" spans="1:13" ht="18.75" customHeight="1" x14ac:dyDescent="0.2">
      <c r="A8" s="43">
        <v>2201004</v>
      </c>
      <c r="B8" s="299" t="s">
        <v>65</v>
      </c>
      <c r="C8" s="32"/>
      <c r="D8" s="45">
        <v>125</v>
      </c>
      <c r="E8" s="34">
        <v>625</v>
      </c>
      <c r="F8" s="34"/>
      <c r="G8" s="34">
        <f t="shared" si="0"/>
        <v>89600</v>
      </c>
      <c r="H8" s="34"/>
      <c r="I8" s="34"/>
    </row>
    <row r="9" spans="1:13" ht="18.75" customHeight="1" x14ac:dyDescent="0.2">
      <c r="A9" s="43">
        <v>2201005</v>
      </c>
      <c r="B9" s="308" t="s">
        <v>66</v>
      </c>
      <c r="C9" s="47"/>
      <c r="D9" s="45">
        <v>450</v>
      </c>
      <c r="E9" s="48">
        <v>900</v>
      </c>
      <c r="F9" s="48"/>
      <c r="G9" s="34">
        <f t="shared" si="0"/>
        <v>89600</v>
      </c>
      <c r="H9" s="34"/>
      <c r="I9" s="34"/>
    </row>
    <row r="10" spans="1:13" s="58" customFormat="1" ht="18.75" customHeight="1" x14ac:dyDescent="0.2">
      <c r="A10" s="43">
        <v>2201006</v>
      </c>
      <c r="B10" s="309" t="s">
        <v>67</v>
      </c>
      <c r="C10" s="233"/>
      <c r="D10" s="234">
        <v>650</v>
      </c>
      <c r="E10" s="49">
        <v>3250</v>
      </c>
      <c r="F10" s="49"/>
      <c r="G10" s="34">
        <f t="shared" si="0"/>
        <v>89600</v>
      </c>
      <c r="H10" s="34"/>
      <c r="I10" s="34"/>
    </row>
    <row r="11" spans="1:13" ht="18.75" customHeight="1" x14ac:dyDescent="0.2">
      <c r="A11" s="43">
        <v>2201007</v>
      </c>
      <c r="B11" s="299" t="s">
        <v>404</v>
      </c>
      <c r="C11" s="32"/>
      <c r="D11" s="45"/>
      <c r="E11" s="34">
        <v>3200</v>
      </c>
      <c r="F11" s="34"/>
      <c r="G11" s="34">
        <f t="shared" si="0"/>
        <v>89600</v>
      </c>
      <c r="H11" s="34"/>
      <c r="I11" s="34"/>
    </row>
    <row r="12" spans="1:13" ht="18.75" customHeight="1" x14ac:dyDescent="0.2">
      <c r="A12" s="43">
        <v>2201008</v>
      </c>
      <c r="B12" s="299" t="s">
        <v>405</v>
      </c>
      <c r="C12" s="32"/>
      <c r="D12" s="45"/>
      <c r="E12" s="34">
        <v>500</v>
      </c>
      <c r="F12" s="34"/>
      <c r="G12" s="34">
        <f t="shared" si="0"/>
        <v>89600</v>
      </c>
      <c r="H12" s="34"/>
      <c r="I12" s="34"/>
      <c r="J12" s="58"/>
    </row>
    <row r="13" spans="1:13" ht="18.75" customHeight="1" x14ac:dyDescent="0.2">
      <c r="A13" s="43">
        <v>2201009</v>
      </c>
      <c r="B13" s="299" t="s">
        <v>68</v>
      </c>
      <c r="C13" s="32"/>
      <c r="D13" s="45">
        <v>130</v>
      </c>
      <c r="E13" s="34">
        <v>1300</v>
      </c>
      <c r="F13" s="34"/>
      <c r="G13" s="34">
        <f t="shared" si="0"/>
        <v>89600</v>
      </c>
      <c r="H13" s="34"/>
      <c r="I13" s="34"/>
    </row>
    <row r="14" spans="1:13" s="58" customFormat="1" ht="18.75" customHeight="1" x14ac:dyDescent="0.2">
      <c r="A14" s="43">
        <v>2201010</v>
      </c>
      <c r="B14" s="309" t="s">
        <v>69</v>
      </c>
      <c r="C14" s="233"/>
      <c r="D14" s="234">
        <v>45</v>
      </c>
      <c r="E14" s="49">
        <v>450</v>
      </c>
      <c r="F14" s="49"/>
      <c r="G14" s="34">
        <f t="shared" si="0"/>
        <v>89600</v>
      </c>
      <c r="H14" s="34"/>
      <c r="I14" s="34"/>
    </row>
    <row r="15" spans="1:13" ht="18.75" customHeight="1" x14ac:dyDescent="0.2">
      <c r="A15" s="43"/>
      <c r="B15" s="299"/>
      <c r="C15" s="32"/>
      <c r="D15" s="45"/>
      <c r="E15" s="34"/>
      <c r="F15" s="34"/>
      <c r="G15" s="34">
        <f t="shared" si="0"/>
        <v>89600</v>
      </c>
      <c r="H15" s="34"/>
      <c r="I15" s="34"/>
    </row>
    <row r="16" spans="1:13" s="177" customFormat="1" ht="18.75" customHeight="1" x14ac:dyDescent="0.25">
      <c r="A16" s="38"/>
      <c r="B16" s="156" t="s">
        <v>433</v>
      </c>
      <c r="C16" s="176"/>
      <c r="D16" s="52"/>
      <c r="E16" s="33">
        <v>15850</v>
      </c>
      <c r="F16" s="33"/>
      <c r="G16" s="34">
        <f t="shared" si="0"/>
        <v>89600</v>
      </c>
      <c r="H16" s="34"/>
      <c r="I16" s="34"/>
    </row>
    <row r="17" spans="1:9" ht="18.75" customHeight="1" x14ac:dyDescent="0.2">
      <c r="A17" s="43"/>
      <c r="B17" s="299"/>
      <c r="C17" s="32"/>
      <c r="D17" s="45"/>
      <c r="E17" s="50"/>
      <c r="F17" s="50"/>
      <c r="G17" s="34"/>
      <c r="H17" s="34"/>
      <c r="I17" s="34"/>
    </row>
    <row r="18" spans="1:9" ht="18.75" customHeight="1" x14ac:dyDescent="0.25">
      <c r="A18" s="43"/>
      <c r="B18" s="306" t="s">
        <v>56</v>
      </c>
      <c r="C18" s="32"/>
      <c r="D18" s="52" t="s">
        <v>57</v>
      </c>
      <c r="E18" s="40" t="s">
        <v>2</v>
      </c>
      <c r="F18" s="40"/>
      <c r="G18" s="40" t="s">
        <v>58</v>
      </c>
      <c r="H18" s="40"/>
      <c r="I18" s="40"/>
    </row>
    <row r="19" spans="1:9" ht="18.75" customHeight="1" x14ac:dyDescent="0.25">
      <c r="A19" s="43"/>
      <c r="B19" s="306" t="s">
        <v>71</v>
      </c>
      <c r="C19" s="32"/>
      <c r="D19" s="52" t="s">
        <v>61</v>
      </c>
      <c r="E19" s="40" t="s">
        <v>60</v>
      </c>
      <c r="F19" s="40"/>
      <c r="G19" s="33"/>
      <c r="H19" s="33"/>
      <c r="I19" s="33"/>
    </row>
    <row r="20" spans="1:9" ht="18.75" customHeight="1" x14ac:dyDescent="0.2">
      <c r="A20" s="43">
        <v>2201011</v>
      </c>
      <c r="B20" s="299" t="s">
        <v>260</v>
      </c>
      <c r="C20" s="32"/>
      <c r="D20" s="45">
        <v>500</v>
      </c>
      <c r="E20" s="34">
        <v>5000</v>
      </c>
      <c r="F20" s="34"/>
      <c r="G20" s="34"/>
      <c r="H20" s="34"/>
      <c r="I20" s="34"/>
    </row>
    <row r="21" spans="1:9" ht="18.75" customHeight="1" x14ac:dyDescent="0.25">
      <c r="A21" s="43">
        <v>2201012</v>
      </c>
      <c r="B21" s="299" t="s">
        <v>261</v>
      </c>
      <c r="C21" s="39"/>
      <c r="D21" s="45">
        <v>500</v>
      </c>
      <c r="E21" s="34">
        <v>5000</v>
      </c>
      <c r="F21" s="34"/>
      <c r="G21" s="34"/>
      <c r="H21" s="34"/>
      <c r="I21" s="34"/>
    </row>
    <row r="22" spans="1:9" ht="18.75" customHeight="1" x14ac:dyDescent="0.25">
      <c r="A22" s="43">
        <v>2201013</v>
      </c>
      <c r="B22" s="299" t="s">
        <v>262</v>
      </c>
      <c r="C22" s="39"/>
      <c r="D22" s="46">
        <v>125</v>
      </c>
      <c r="E22" s="34">
        <v>1400</v>
      </c>
      <c r="F22" s="34"/>
      <c r="G22" s="34"/>
      <c r="H22" s="34"/>
      <c r="I22" s="34"/>
    </row>
    <row r="23" spans="1:9" ht="18.75" customHeight="1" x14ac:dyDescent="0.2">
      <c r="A23" s="43">
        <v>2201014</v>
      </c>
      <c r="B23" s="299" t="s">
        <v>263</v>
      </c>
      <c r="C23" s="32"/>
      <c r="D23" s="45">
        <v>125</v>
      </c>
      <c r="E23" s="34">
        <v>1400</v>
      </c>
      <c r="F23" s="34"/>
      <c r="G23" s="34"/>
      <c r="H23" s="34"/>
      <c r="I23" s="34"/>
    </row>
    <row r="24" spans="1:9" ht="18.75" customHeight="1" x14ac:dyDescent="0.2">
      <c r="A24" s="43">
        <v>2201015</v>
      </c>
      <c r="B24" s="299" t="s">
        <v>72</v>
      </c>
      <c r="C24" s="32"/>
      <c r="D24" s="55"/>
      <c r="E24" s="54">
        <v>5000</v>
      </c>
      <c r="F24" s="54"/>
      <c r="G24" s="34"/>
      <c r="H24" s="34"/>
      <c r="I24" s="34"/>
    </row>
    <row r="25" spans="1:9" s="58" customFormat="1" ht="18.75" customHeight="1" x14ac:dyDescent="0.2">
      <c r="A25" s="43">
        <v>2201016</v>
      </c>
      <c r="B25" s="310" t="s">
        <v>259</v>
      </c>
      <c r="C25" s="239"/>
      <c r="D25" s="240"/>
      <c r="E25" s="241">
        <v>15000</v>
      </c>
      <c r="F25" s="241"/>
      <c r="G25" s="49"/>
      <c r="H25" s="49"/>
      <c r="I25" s="49"/>
    </row>
    <row r="26" spans="1:9" ht="18.75" customHeight="1" x14ac:dyDescent="0.2">
      <c r="A26" s="43">
        <v>2201017</v>
      </c>
      <c r="B26" s="311" t="s">
        <v>406</v>
      </c>
      <c r="C26" s="243"/>
      <c r="D26" s="244"/>
      <c r="E26" s="214">
        <v>18000</v>
      </c>
      <c r="F26" s="214"/>
      <c r="G26" s="34"/>
      <c r="H26" s="34"/>
      <c r="I26" s="34"/>
    </row>
    <row r="27" spans="1:9" ht="18.75" customHeight="1" x14ac:dyDescent="0.25">
      <c r="A27" s="43">
        <v>2201018</v>
      </c>
      <c r="B27" s="311" t="s">
        <v>407</v>
      </c>
      <c r="C27" s="243"/>
      <c r="D27" s="244"/>
      <c r="E27" s="214">
        <v>12000</v>
      </c>
      <c r="F27" s="214"/>
      <c r="G27" s="33"/>
      <c r="H27" s="33"/>
      <c r="I27" s="33"/>
    </row>
    <row r="28" spans="1:9" ht="18.75" customHeight="1" x14ac:dyDescent="0.25">
      <c r="A28" s="43"/>
      <c r="B28" s="299"/>
      <c r="C28" s="53"/>
      <c r="D28" s="34"/>
      <c r="E28" s="54"/>
      <c r="F28" s="54"/>
      <c r="G28" s="33"/>
      <c r="H28" s="33"/>
      <c r="I28" s="33"/>
    </row>
    <row r="29" spans="1:9" ht="18.75" customHeight="1" x14ac:dyDescent="0.25">
      <c r="A29" s="43"/>
      <c r="B29" s="299"/>
      <c r="C29" s="53"/>
      <c r="D29" s="34"/>
      <c r="E29" s="54"/>
      <c r="F29" s="54"/>
      <c r="G29" s="33"/>
      <c r="H29" s="33"/>
      <c r="I29" s="33"/>
    </row>
    <row r="30" spans="1:9" ht="18.75" customHeight="1" x14ac:dyDescent="0.25">
      <c r="A30" s="43"/>
      <c r="B30" s="312" t="s">
        <v>73</v>
      </c>
      <c r="C30" s="53"/>
      <c r="D30" s="34"/>
      <c r="E30" s="40">
        <f>SUM(E20:E26)</f>
        <v>50800</v>
      </c>
      <c r="F30" s="40"/>
      <c r="G30" s="33"/>
      <c r="H30" s="33"/>
      <c r="I30" s="33"/>
    </row>
    <row r="31" spans="1:9" ht="18.75" customHeight="1" x14ac:dyDescent="0.25">
      <c r="A31" s="43"/>
      <c r="B31" s="156" t="s">
        <v>74</v>
      </c>
      <c r="C31" s="53"/>
      <c r="D31" s="34"/>
      <c r="E31" s="40">
        <v>78650</v>
      </c>
      <c r="F31" s="40"/>
      <c r="G31" s="33"/>
      <c r="H31" s="33"/>
      <c r="I31" s="33"/>
    </row>
    <row r="32" spans="1:9" ht="18.75" customHeight="1" x14ac:dyDescent="0.25">
      <c r="A32" s="43"/>
      <c r="B32" s="156"/>
      <c r="C32" s="53"/>
      <c r="D32" s="34"/>
      <c r="E32" s="40"/>
      <c r="F32" s="40"/>
      <c r="G32" s="34"/>
      <c r="H32" s="34"/>
      <c r="I32" s="34"/>
    </row>
    <row r="33" spans="1:9" ht="18.75" customHeight="1" x14ac:dyDescent="0.25">
      <c r="A33" s="43"/>
      <c r="B33" s="156"/>
      <c r="C33" s="53"/>
      <c r="D33" s="34"/>
      <c r="E33" s="40"/>
      <c r="F33" s="40"/>
      <c r="G33" s="34"/>
      <c r="H33" s="34"/>
      <c r="I33" s="34"/>
    </row>
    <row r="34" spans="1:9" ht="18.75" customHeight="1" x14ac:dyDescent="0.25">
      <c r="A34" s="43"/>
      <c r="B34" s="156"/>
      <c r="C34" s="53"/>
      <c r="D34" s="34"/>
      <c r="E34" s="40"/>
      <c r="F34" s="40"/>
      <c r="G34" s="34"/>
      <c r="H34" s="34"/>
      <c r="I34" s="34"/>
    </row>
    <row r="35" spans="1:9" ht="18.75" customHeight="1" x14ac:dyDescent="0.25">
      <c r="A35" s="43"/>
      <c r="B35" s="306" t="s">
        <v>75</v>
      </c>
      <c r="C35" s="53"/>
      <c r="D35" s="52" t="s">
        <v>61</v>
      </c>
      <c r="E35" s="40" t="s">
        <v>60</v>
      </c>
      <c r="F35" s="40"/>
      <c r="G35" s="40"/>
      <c r="H35" s="40"/>
      <c r="I35" s="40"/>
    </row>
    <row r="36" spans="1:9" ht="18.75" customHeight="1" x14ac:dyDescent="0.2">
      <c r="A36" s="43">
        <v>2201019</v>
      </c>
      <c r="B36" s="313" t="s">
        <v>76</v>
      </c>
      <c r="C36" s="53"/>
      <c r="D36" s="45">
        <v>650</v>
      </c>
      <c r="E36" s="34">
        <v>3250</v>
      </c>
      <c r="F36" s="34"/>
      <c r="G36" s="34"/>
      <c r="H36" s="34"/>
      <c r="I36" s="34"/>
    </row>
    <row r="37" spans="1:9" ht="18.75" customHeight="1" x14ac:dyDescent="0.2">
      <c r="A37" s="43">
        <v>2201020</v>
      </c>
      <c r="B37" s="299" t="s">
        <v>62</v>
      </c>
      <c r="C37" s="53"/>
      <c r="D37" s="45">
        <v>500</v>
      </c>
      <c r="E37" s="34">
        <v>2500</v>
      </c>
      <c r="F37" s="34"/>
      <c r="G37" s="34"/>
      <c r="H37" s="34"/>
      <c r="I37" s="34"/>
    </row>
    <row r="38" spans="1:9" ht="18.75" customHeight="1" x14ac:dyDescent="0.2">
      <c r="A38" s="43">
        <v>2201021</v>
      </c>
      <c r="B38" s="299" t="s">
        <v>63</v>
      </c>
      <c r="C38" s="53"/>
      <c r="D38" s="45">
        <v>500</v>
      </c>
      <c r="E38" s="34">
        <v>2500</v>
      </c>
      <c r="F38" s="34"/>
      <c r="G38" s="34"/>
      <c r="H38" s="34"/>
      <c r="I38" s="34"/>
    </row>
    <row r="39" spans="1:9" ht="18.75" customHeight="1" x14ac:dyDescent="0.2">
      <c r="A39" s="43">
        <v>2201022</v>
      </c>
      <c r="B39" s="299" t="s">
        <v>64</v>
      </c>
      <c r="C39" s="53"/>
      <c r="D39" s="46">
        <v>125</v>
      </c>
      <c r="E39" s="34">
        <v>700</v>
      </c>
      <c r="F39" s="34"/>
      <c r="G39" s="34"/>
      <c r="H39" s="34"/>
      <c r="I39" s="34"/>
    </row>
    <row r="40" spans="1:9" ht="18.75" customHeight="1" x14ac:dyDescent="0.2">
      <c r="A40" s="43">
        <v>2201023</v>
      </c>
      <c r="B40" s="299" t="s">
        <v>65</v>
      </c>
      <c r="C40" s="32"/>
      <c r="D40" s="45">
        <v>125</v>
      </c>
      <c r="E40" s="34">
        <v>700</v>
      </c>
      <c r="F40" s="34"/>
      <c r="G40" s="34"/>
      <c r="H40" s="34"/>
      <c r="I40" s="34"/>
    </row>
    <row r="41" spans="1:9" ht="18.75" customHeight="1" x14ac:dyDescent="0.25">
      <c r="A41" s="43">
        <v>2201024</v>
      </c>
      <c r="B41" s="299" t="s">
        <v>68</v>
      </c>
      <c r="C41" s="32"/>
      <c r="D41" s="45">
        <v>130</v>
      </c>
      <c r="E41" s="34">
        <v>1300</v>
      </c>
      <c r="F41" s="34"/>
      <c r="G41" s="33"/>
      <c r="H41" s="33"/>
      <c r="I41" s="33"/>
    </row>
    <row r="42" spans="1:9" ht="18.75" customHeight="1" x14ac:dyDescent="0.2">
      <c r="A42" s="43"/>
      <c r="B42" s="299"/>
      <c r="C42" s="32"/>
      <c r="D42" s="45"/>
      <c r="E42" s="34"/>
      <c r="F42" s="34"/>
      <c r="G42" s="34"/>
      <c r="H42" s="34"/>
      <c r="I42" s="34"/>
    </row>
    <row r="43" spans="1:9" ht="18.75" customHeight="1" x14ac:dyDescent="0.25">
      <c r="A43" s="43"/>
      <c r="B43" s="156" t="s">
        <v>77</v>
      </c>
      <c r="C43" s="32"/>
      <c r="D43" s="45"/>
      <c r="E43" s="33">
        <f>SUM(E36:E42)</f>
        <v>10950</v>
      </c>
      <c r="F43" s="33"/>
      <c r="G43" s="34"/>
      <c r="H43" s="34"/>
      <c r="I43" s="34"/>
    </row>
    <row r="44" spans="1:9" ht="18.75" customHeight="1" x14ac:dyDescent="0.25">
      <c r="A44" s="43"/>
      <c r="B44" s="156"/>
      <c r="C44" s="32"/>
      <c r="D44" s="45"/>
      <c r="E44" s="33"/>
      <c r="F44" s="33"/>
      <c r="G44" s="34"/>
      <c r="H44" s="34"/>
      <c r="I44" s="34"/>
    </row>
    <row r="45" spans="1:9" ht="18.75" customHeight="1" x14ac:dyDescent="0.25">
      <c r="A45" s="43"/>
      <c r="B45" s="156"/>
      <c r="C45" s="32"/>
      <c r="D45" s="45"/>
      <c r="E45" s="33"/>
      <c r="F45" s="33"/>
      <c r="G45" s="34"/>
      <c r="H45" s="34"/>
      <c r="I45" s="34"/>
    </row>
    <row r="46" spans="1:9" ht="18.75" customHeight="1" x14ac:dyDescent="0.2">
      <c r="A46" s="43"/>
      <c r="B46" s="299"/>
      <c r="C46" s="32"/>
      <c r="D46" s="45"/>
      <c r="E46" s="34"/>
      <c r="F46" s="34"/>
      <c r="G46" s="34"/>
      <c r="H46" s="34"/>
      <c r="I46" s="34"/>
    </row>
    <row r="47" spans="1:9" ht="18.75" customHeight="1" x14ac:dyDescent="0.25">
      <c r="A47" s="43"/>
      <c r="B47" s="156" t="s">
        <v>78</v>
      </c>
      <c r="C47" s="32"/>
      <c r="D47" s="45"/>
      <c r="E47" s="33">
        <f>+E31+E43</f>
        <v>89600</v>
      </c>
      <c r="F47" s="33"/>
      <c r="G47" s="34"/>
      <c r="H47" s="34"/>
      <c r="I47" s="34"/>
    </row>
    <row r="48" spans="1:9" ht="18.75" customHeight="1" x14ac:dyDescent="0.25">
      <c r="A48" s="43"/>
      <c r="B48" s="57"/>
      <c r="C48" s="32"/>
      <c r="D48" s="45"/>
      <c r="E48" s="60"/>
      <c r="F48" s="60"/>
      <c r="G48" s="34"/>
      <c r="H48" s="34"/>
      <c r="I48" s="34"/>
    </row>
    <row r="49" spans="3:4" ht="18.75" customHeight="1" x14ac:dyDescent="0.2">
      <c r="C49" s="180"/>
      <c r="D49" s="63"/>
    </row>
    <row r="50" spans="3:4" ht="18.75" customHeight="1" x14ac:dyDescent="0.2">
      <c r="D50" s="63"/>
    </row>
    <row r="51" spans="3:4" ht="18.75" customHeight="1" x14ac:dyDescent="0.2">
      <c r="D51" s="63"/>
    </row>
    <row r="52" spans="3:4" ht="18.75" customHeight="1" x14ac:dyDescent="0.2">
      <c r="D52" s="63"/>
    </row>
    <row r="53" spans="3:4" ht="18.75" customHeight="1" x14ac:dyDescent="0.2">
      <c r="D53" s="63"/>
    </row>
    <row r="54" spans="3:4" ht="18.75" customHeight="1" x14ac:dyDescent="0.2">
      <c r="D54" s="63"/>
    </row>
    <row r="55" spans="3:4" ht="18.75" customHeight="1" x14ac:dyDescent="0.2">
      <c r="D55" s="63"/>
    </row>
    <row r="56" spans="3:4" ht="18.75" customHeight="1" x14ac:dyDescent="0.2">
      <c r="D56" s="63"/>
    </row>
    <row r="57" spans="3:4" ht="18.75" customHeight="1" x14ac:dyDescent="0.2">
      <c r="D57" s="63"/>
    </row>
    <row r="58" spans="3:4" ht="18.75" customHeight="1" x14ac:dyDescent="0.2">
      <c r="D58" s="63"/>
    </row>
    <row r="59" spans="3:4" ht="18.75" customHeight="1" x14ac:dyDescent="0.2">
      <c r="D59" s="63"/>
    </row>
    <row r="60" spans="3:4" ht="18.75" customHeight="1" x14ac:dyDescent="0.2">
      <c r="D60" s="63"/>
    </row>
    <row r="61" spans="3:4" ht="18.75" customHeight="1" x14ac:dyDescent="0.2">
      <c r="D61" s="63"/>
    </row>
    <row r="62" spans="3:4" ht="18.75" customHeight="1" x14ac:dyDescent="0.2">
      <c r="D62" s="63"/>
    </row>
    <row r="63" spans="3:4" ht="18.75" customHeight="1" x14ac:dyDescent="0.2">
      <c r="D63" s="63"/>
    </row>
    <row r="64" spans="3:4" ht="18.75" customHeight="1" x14ac:dyDescent="0.2">
      <c r="D64" s="63"/>
    </row>
    <row r="65" spans="4:4" ht="18.75" customHeight="1" x14ac:dyDescent="0.2">
      <c r="D65" s="63"/>
    </row>
    <row r="66" spans="4:4" ht="18.75" customHeight="1" x14ac:dyDescent="0.2">
      <c r="D66" s="63"/>
    </row>
    <row r="67" spans="4:4" ht="18.75" customHeight="1" x14ac:dyDescent="0.2">
      <c r="D67" s="63"/>
    </row>
    <row r="68" spans="4:4" ht="18.75" customHeight="1" x14ac:dyDescent="0.2">
      <c r="D68" s="63"/>
    </row>
    <row r="69" spans="4:4" ht="18.75" customHeight="1" x14ac:dyDescent="0.2">
      <c r="D69" s="63"/>
    </row>
    <row r="70" spans="4:4" ht="18.75" customHeight="1" x14ac:dyDescent="0.2">
      <c r="D70" s="63"/>
    </row>
    <row r="71" spans="4:4" ht="18.75" customHeight="1" x14ac:dyDescent="0.2">
      <c r="D71" s="63"/>
    </row>
    <row r="72" spans="4:4" ht="18.75" customHeight="1" x14ac:dyDescent="0.2">
      <c r="D72" s="63"/>
    </row>
    <row r="73" spans="4:4" ht="18.75" customHeight="1" x14ac:dyDescent="0.2">
      <c r="D73" s="63"/>
    </row>
    <row r="74" spans="4:4" ht="18.75" customHeight="1" x14ac:dyDescent="0.2">
      <c r="D74" s="63"/>
    </row>
    <row r="75" spans="4:4" ht="18.75" customHeight="1" x14ac:dyDescent="0.2">
      <c r="D75" s="63"/>
    </row>
    <row r="76" spans="4:4" ht="18.75" customHeight="1" x14ac:dyDescent="0.2">
      <c r="D76" s="63"/>
    </row>
    <row r="77" spans="4:4" ht="18.75" customHeight="1" x14ac:dyDescent="0.2">
      <c r="D77" s="63"/>
    </row>
    <row r="78" spans="4:4" ht="18.75" customHeight="1" x14ac:dyDescent="0.2">
      <c r="D78" s="63"/>
    </row>
    <row r="79" spans="4:4" ht="18.75" customHeight="1" x14ac:dyDescent="0.2">
      <c r="D79" s="63"/>
    </row>
    <row r="80" spans="4:4" ht="18.75" customHeight="1" x14ac:dyDescent="0.2">
      <c r="D80" s="63"/>
    </row>
    <row r="81" spans="4:4" ht="18.75" customHeight="1" x14ac:dyDescent="0.2">
      <c r="D81" s="63"/>
    </row>
    <row r="82" spans="4:4" ht="18.75" customHeight="1" x14ac:dyDescent="0.2">
      <c r="D82" s="63"/>
    </row>
    <row r="83" spans="4:4" ht="18.75" customHeight="1" x14ac:dyDescent="0.2">
      <c r="D83" s="63"/>
    </row>
    <row r="84" spans="4:4" ht="18.75" customHeight="1" x14ac:dyDescent="0.2">
      <c r="D84" s="63"/>
    </row>
  </sheetData>
  <phoneticPr fontId="0" type="noConversion"/>
  <printOptions horizontalCentered="1" verticalCentered="1" gridLines="1" gridLinesSet="0"/>
  <pageMargins left="0.02" right="0" top="0.7" bottom="0.59" header="0.5" footer="0.5"/>
  <pageSetup scale="65" orientation="portrait" horizontalDpi="4294967292" verticalDpi="144" r:id="rId1"/>
  <headerFooter alignWithMargins="0">
    <oddFooter>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zoomScaleNormal="100" workbookViewId="0"/>
  </sheetViews>
  <sheetFormatPr defaultRowHeight="18.75" customHeight="1" x14ac:dyDescent="0.2"/>
  <cols>
    <col min="1" max="1" width="40.140625" style="69" customWidth="1"/>
    <col min="2" max="2" width="15.5703125" style="95" bestFit="1" customWidth="1"/>
    <col min="3" max="16384" width="9.140625" style="70"/>
  </cols>
  <sheetData>
    <row r="1" spans="1:3" ht="18.75" customHeight="1" x14ac:dyDescent="0.25">
      <c r="A1" s="119" t="s">
        <v>536</v>
      </c>
      <c r="B1" s="54"/>
    </row>
    <row r="2" spans="1:3" ht="18.75" customHeight="1" x14ac:dyDescent="0.2">
      <c r="A2" s="43"/>
      <c r="B2" s="54"/>
    </row>
    <row r="3" spans="1:3" s="80" customFormat="1" ht="18.75" customHeight="1" x14ac:dyDescent="0.25">
      <c r="A3" s="38" t="s">
        <v>185</v>
      </c>
      <c r="B3" s="116">
        <v>2002</v>
      </c>
    </row>
    <row r="4" spans="1:3" s="80" customFormat="1" ht="18.75" customHeight="1" x14ac:dyDescent="0.25">
      <c r="A4" s="38"/>
      <c r="B4" s="40"/>
    </row>
    <row r="5" spans="1:3" s="80" customFormat="1" ht="18.75" customHeight="1" x14ac:dyDescent="0.25">
      <c r="A5" s="56" t="s">
        <v>78</v>
      </c>
      <c r="B5" s="40">
        <v>6353</v>
      </c>
    </row>
    <row r="6" spans="1:3" ht="18.75" customHeight="1" x14ac:dyDescent="0.2">
      <c r="A6" s="43"/>
      <c r="B6" s="54"/>
      <c r="C6" s="96"/>
    </row>
    <row r="7" spans="1:3" ht="18.75" customHeight="1" x14ac:dyDescent="0.2">
      <c r="A7" s="43"/>
      <c r="B7" s="54"/>
    </row>
    <row r="8" spans="1:3" ht="18.75" customHeight="1" x14ac:dyDescent="0.2">
      <c r="A8" s="43"/>
      <c r="B8" s="54"/>
    </row>
    <row r="9" spans="1:3" ht="18.75" customHeight="1" x14ac:dyDescent="0.2">
      <c r="A9" s="43"/>
      <c r="B9" s="54"/>
    </row>
    <row r="10" spans="1:3" ht="18.75" customHeight="1" x14ac:dyDescent="0.2">
      <c r="A10" s="43"/>
      <c r="B10" s="54"/>
    </row>
    <row r="11" spans="1:3" ht="18.75" customHeight="1" x14ac:dyDescent="0.2">
      <c r="A11" s="43"/>
      <c r="B11" s="54"/>
    </row>
    <row r="12" spans="1:3" ht="18.75" customHeight="1" x14ac:dyDescent="0.2">
      <c r="A12" s="43"/>
      <c r="B12" s="54"/>
    </row>
    <row r="13" spans="1:3" ht="18.75" customHeight="1" x14ac:dyDescent="0.2">
      <c r="A13" s="43"/>
      <c r="B13" s="54"/>
    </row>
    <row r="14" spans="1:3" ht="18.75" customHeight="1" x14ac:dyDescent="0.2">
      <c r="A14" s="43"/>
      <c r="B14" s="54"/>
    </row>
    <row r="15" spans="1:3" ht="18.75" customHeight="1" x14ac:dyDescent="0.2">
      <c r="A15" s="43"/>
      <c r="B15" s="54"/>
    </row>
    <row r="16" spans="1:3" ht="18.75" customHeight="1" x14ac:dyDescent="0.2">
      <c r="A16" s="43"/>
      <c r="B16" s="54"/>
    </row>
    <row r="17" spans="1:2" ht="18.75" customHeight="1" x14ac:dyDescent="0.2">
      <c r="A17" s="43"/>
      <c r="B17" s="54"/>
    </row>
    <row r="18" spans="1:2" ht="18.75" customHeight="1" x14ac:dyDescent="0.2">
      <c r="A18" s="43"/>
      <c r="B18" s="54"/>
    </row>
    <row r="19" spans="1:2" ht="18.75" customHeight="1" x14ac:dyDescent="0.2">
      <c r="A19" s="43"/>
      <c r="B19" s="54"/>
    </row>
    <row r="20" spans="1:2" ht="18.75" customHeight="1" x14ac:dyDescent="0.2">
      <c r="A20" s="43"/>
      <c r="B20" s="54"/>
    </row>
    <row r="21" spans="1:2" ht="18.75" customHeight="1" x14ac:dyDescent="0.2">
      <c r="A21" s="43"/>
      <c r="B21" s="54"/>
    </row>
    <row r="22" spans="1:2" ht="18.75" customHeight="1" x14ac:dyDescent="0.2">
      <c r="A22" s="43"/>
      <c r="B22" s="54"/>
    </row>
    <row r="23" spans="1:2" ht="18.75" customHeight="1" x14ac:dyDescent="0.2">
      <c r="A23" s="43"/>
      <c r="B23" s="54"/>
    </row>
    <row r="24" spans="1:2" ht="18.75" customHeight="1" x14ac:dyDescent="0.2">
      <c r="A24" s="43"/>
      <c r="B24" s="54"/>
    </row>
    <row r="25" spans="1:2" ht="18.75" customHeight="1" x14ac:dyDescent="0.2">
      <c r="A25" s="43"/>
      <c r="B25" s="54"/>
    </row>
    <row r="26" spans="1:2" ht="18.75" customHeight="1" x14ac:dyDescent="0.2">
      <c r="A26" s="43"/>
      <c r="B26" s="54"/>
    </row>
    <row r="27" spans="1:2" ht="18.75" customHeight="1" x14ac:dyDescent="0.2">
      <c r="A27" s="43"/>
      <c r="B27" s="54"/>
    </row>
    <row r="28" spans="1:2" ht="18.75" customHeight="1" x14ac:dyDescent="0.2">
      <c r="A28" s="43"/>
      <c r="B28" s="54"/>
    </row>
    <row r="29" spans="1:2" ht="18.75" customHeight="1" x14ac:dyDescent="0.2">
      <c r="A29" s="43"/>
      <c r="B29" s="54"/>
    </row>
    <row r="30" spans="1:2" ht="18.75" customHeight="1" x14ac:dyDescent="0.2">
      <c r="A30" s="43"/>
      <c r="B30" s="54"/>
    </row>
    <row r="31" spans="1:2" ht="18.75" customHeight="1" x14ac:dyDescent="0.2">
      <c r="A31" s="43"/>
      <c r="B31" s="54"/>
    </row>
    <row r="32" spans="1:2" ht="18.75" customHeight="1" x14ac:dyDescent="0.2">
      <c r="A32" s="43"/>
      <c r="B32" s="54"/>
    </row>
    <row r="33" spans="1:2" ht="18.75" customHeight="1" x14ac:dyDescent="0.2">
      <c r="A33" s="43"/>
      <c r="B33" s="54"/>
    </row>
    <row r="34" spans="1:2" ht="18.75" customHeight="1" x14ac:dyDescent="0.2">
      <c r="A34" s="43"/>
      <c r="B34" s="54"/>
    </row>
    <row r="35" spans="1:2" ht="18.75" customHeight="1" x14ac:dyDescent="0.2">
      <c r="A35" s="43"/>
      <c r="B35" s="54"/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&amp;C&amp;"Arial,Bold"53 Tax Assessment\Collection Fees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zoomScaleNormal="100" zoomScaleSheetLayoutView="75" workbookViewId="0"/>
  </sheetViews>
  <sheetFormatPr defaultRowHeight="18.75" customHeight="1" x14ac:dyDescent="0.2"/>
  <cols>
    <col min="1" max="1" width="32.7109375" style="69" customWidth="1"/>
    <col min="2" max="2" width="15.140625" style="69" bestFit="1" customWidth="1"/>
    <col min="3" max="3" width="15.5703125" style="95" bestFit="1" customWidth="1"/>
    <col min="4" max="16384" width="9.140625" style="70"/>
  </cols>
  <sheetData>
    <row r="1" spans="1:3" ht="18.75" customHeight="1" x14ac:dyDescent="0.25">
      <c r="A1" s="119" t="s">
        <v>199</v>
      </c>
      <c r="B1" s="38">
        <v>2254000</v>
      </c>
      <c r="C1" s="54"/>
    </row>
    <row r="2" spans="1:3" ht="18.75" customHeight="1" x14ac:dyDescent="0.2">
      <c r="A2" s="43"/>
      <c r="B2" s="43"/>
      <c r="C2" s="54"/>
    </row>
    <row r="3" spans="1:3" ht="18.75" customHeight="1" x14ac:dyDescent="0.25">
      <c r="A3" s="38" t="s">
        <v>185</v>
      </c>
      <c r="B3" s="38">
        <v>2001</v>
      </c>
      <c r="C3" s="40">
        <v>2002</v>
      </c>
    </row>
    <row r="4" spans="1:3" ht="18.75" customHeight="1" x14ac:dyDescent="0.2">
      <c r="A4" s="43"/>
      <c r="B4" s="43"/>
      <c r="C4" s="54"/>
    </row>
    <row r="5" spans="1:3" ht="18.75" customHeight="1" x14ac:dyDescent="0.25">
      <c r="A5" s="43" t="s">
        <v>365</v>
      </c>
      <c r="B5" s="40">
        <v>5000</v>
      </c>
      <c r="C5" s="40">
        <v>5000</v>
      </c>
    </row>
    <row r="6" spans="1:3" ht="18.75" customHeight="1" x14ac:dyDescent="0.2">
      <c r="A6" s="43"/>
      <c r="B6" s="114"/>
      <c r="C6" s="54"/>
    </row>
    <row r="7" spans="1:3" ht="18.75" customHeight="1" x14ac:dyDescent="0.2">
      <c r="A7" s="43"/>
      <c r="B7" s="101"/>
      <c r="C7" s="54"/>
    </row>
    <row r="8" spans="1:3" ht="18.75" customHeight="1" x14ac:dyDescent="0.2">
      <c r="A8" s="43"/>
      <c r="B8" s="101"/>
      <c r="C8" s="54"/>
    </row>
    <row r="9" spans="1:3" ht="18.75" customHeight="1" x14ac:dyDescent="0.2">
      <c r="A9" s="43"/>
      <c r="B9" s="101"/>
      <c r="C9" s="54"/>
    </row>
    <row r="10" spans="1:3" ht="18.75" customHeight="1" x14ac:dyDescent="0.2">
      <c r="A10" s="43"/>
      <c r="B10" s="101"/>
      <c r="C10" s="54"/>
    </row>
    <row r="11" spans="1:3" ht="18.75" customHeight="1" x14ac:dyDescent="0.2">
      <c r="A11" s="43"/>
      <c r="B11" s="101"/>
      <c r="C11" s="54"/>
    </row>
    <row r="12" spans="1:3" ht="18.75" customHeight="1" x14ac:dyDescent="0.2">
      <c r="A12" s="43"/>
      <c r="B12" s="101"/>
      <c r="C12" s="54"/>
    </row>
    <row r="13" spans="1:3" ht="18.75" customHeight="1" x14ac:dyDescent="0.2">
      <c r="A13" s="43"/>
      <c r="B13" s="101"/>
      <c r="C13" s="54"/>
    </row>
    <row r="14" spans="1:3" ht="18.75" customHeight="1" x14ac:dyDescent="0.2">
      <c r="A14" s="43"/>
      <c r="B14" s="101"/>
      <c r="C14" s="54"/>
    </row>
    <row r="15" spans="1:3" ht="18.75" customHeight="1" x14ac:dyDescent="0.2">
      <c r="A15" s="43"/>
      <c r="B15" s="101"/>
      <c r="C15" s="54"/>
    </row>
    <row r="16" spans="1:3" ht="18.75" customHeight="1" x14ac:dyDescent="0.2">
      <c r="A16" s="43"/>
      <c r="B16" s="101"/>
      <c r="C16" s="54"/>
    </row>
    <row r="17" spans="1:3" ht="18.75" customHeight="1" x14ac:dyDescent="0.2">
      <c r="A17" s="43"/>
      <c r="B17" s="101"/>
      <c r="C17" s="54"/>
    </row>
    <row r="18" spans="1:3" ht="18.75" customHeight="1" x14ac:dyDescent="0.2">
      <c r="A18" s="43"/>
      <c r="B18" s="101"/>
      <c r="C18" s="54"/>
    </row>
    <row r="19" spans="1:3" ht="18.75" customHeight="1" x14ac:dyDescent="0.2">
      <c r="A19" s="43"/>
      <c r="B19" s="101"/>
      <c r="C19" s="54"/>
    </row>
    <row r="20" spans="1:3" ht="18.75" customHeight="1" x14ac:dyDescent="0.2">
      <c r="A20" s="43"/>
      <c r="B20" s="101"/>
      <c r="C20" s="54"/>
    </row>
    <row r="21" spans="1:3" ht="18.75" customHeight="1" x14ac:dyDescent="0.2">
      <c r="A21" s="43"/>
      <c r="B21" s="101"/>
      <c r="C21" s="54"/>
    </row>
    <row r="22" spans="1:3" ht="18.75" customHeight="1" x14ac:dyDescent="0.2">
      <c r="A22" s="43"/>
      <c r="B22" s="101"/>
      <c r="C22" s="54"/>
    </row>
    <row r="23" spans="1:3" ht="18.75" customHeight="1" x14ac:dyDescent="0.2">
      <c r="A23" s="43"/>
      <c r="B23" s="101"/>
      <c r="C23" s="54"/>
    </row>
    <row r="24" spans="1:3" ht="18.75" customHeight="1" x14ac:dyDescent="0.2">
      <c r="A24" s="43"/>
      <c r="B24" s="101"/>
      <c r="C24" s="54"/>
    </row>
    <row r="25" spans="1:3" ht="18.75" customHeight="1" x14ac:dyDescent="0.2">
      <c r="A25" s="43"/>
      <c r="B25" s="43"/>
      <c r="C25" s="54"/>
    </row>
    <row r="26" spans="1:3" ht="18.75" customHeight="1" x14ac:dyDescent="0.2">
      <c r="A26" s="43"/>
      <c r="B26" s="43"/>
      <c r="C26" s="54"/>
    </row>
    <row r="27" spans="1:3" ht="18.75" customHeight="1" x14ac:dyDescent="0.2">
      <c r="A27" s="43"/>
      <c r="B27" s="43"/>
      <c r="C27" s="54"/>
    </row>
    <row r="28" spans="1:3" ht="18.75" customHeight="1" x14ac:dyDescent="0.2">
      <c r="A28" s="43"/>
      <c r="B28" s="43"/>
      <c r="C28" s="54"/>
    </row>
    <row r="29" spans="1:3" ht="18.75" customHeight="1" x14ac:dyDescent="0.2">
      <c r="A29" s="43"/>
      <c r="B29" s="43"/>
      <c r="C29" s="54"/>
    </row>
    <row r="30" spans="1:3" ht="18.75" customHeight="1" x14ac:dyDescent="0.2">
      <c r="A30" s="43"/>
      <c r="B30" s="43"/>
      <c r="C30" s="54"/>
    </row>
    <row r="31" spans="1:3" ht="18.75" customHeight="1" x14ac:dyDescent="0.2">
      <c r="A31" s="43"/>
      <c r="B31" s="43"/>
      <c r="C31" s="54"/>
    </row>
    <row r="32" spans="1:3" ht="18.75" customHeight="1" x14ac:dyDescent="0.2">
      <c r="A32" s="43"/>
      <c r="B32" s="43"/>
      <c r="C32" s="54"/>
    </row>
    <row r="33" spans="1:3" ht="18.75" customHeight="1" x14ac:dyDescent="0.2">
      <c r="A33" s="43"/>
      <c r="B33" s="43"/>
      <c r="C33" s="54"/>
    </row>
    <row r="34" spans="1:3" ht="18.75" customHeight="1" x14ac:dyDescent="0.2">
      <c r="A34" s="43"/>
      <c r="B34" s="43"/>
      <c r="C34" s="54"/>
    </row>
    <row r="35" spans="1:3" ht="18.75" customHeight="1" x14ac:dyDescent="0.2">
      <c r="A35" s="43"/>
      <c r="B35" s="43"/>
      <c r="C35" s="54"/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&amp;C&amp;"Arial,Bold"54 TCESD Compensation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zoomScaleNormal="100" workbookViewId="0"/>
  </sheetViews>
  <sheetFormatPr defaultRowHeight="17.25" customHeight="1" x14ac:dyDescent="0.2"/>
  <cols>
    <col min="1" max="1" width="39.140625" style="69" customWidth="1"/>
    <col min="2" max="3" width="15.5703125" style="95" bestFit="1" customWidth="1"/>
    <col min="4" max="16384" width="9.140625" style="70"/>
  </cols>
  <sheetData>
    <row r="1" spans="1:3" ht="17.25" customHeight="1" x14ac:dyDescent="0.25">
      <c r="A1" s="119" t="s">
        <v>241</v>
      </c>
      <c r="B1" s="117"/>
      <c r="C1" s="54"/>
    </row>
    <row r="2" spans="1:3" ht="17.25" customHeight="1" x14ac:dyDescent="0.2">
      <c r="A2" s="43"/>
      <c r="B2" s="54"/>
      <c r="C2" s="54"/>
    </row>
    <row r="3" spans="1:3" ht="17.25" customHeight="1" x14ac:dyDescent="0.25">
      <c r="A3" s="38" t="s">
        <v>185</v>
      </c>
      <c r="B3" s="116">
        <v>2001</v>
      </c>
      <c r="C3" s="116">
        <v>2002</v>
      </c>
    </row>
    <row r="4" spans="1:3" ht="17.25" customHeight="1" x14ac:dyDescent="0.2">
      <c r="A4" s="43"/>
      <c r="B4" s="54"/>
      <c r="C4" s="54"/>
    </row>
    <row r="5" spans="1:3" ht="17.25" customHeight="1" x14ac:dyDescent="0.25">
      <c r="A5" s="43"/>
      <c r="B5" s="54"/>
      <c r="C5" s="40"/>
    </row>
    <row r="6" spans="1:3" ht="17.25" customHeight="1" x14ac:dyDescent="0.2">
      <c r="A6" s="59" t="s">
        <v>200</v>
      </c>
      <c r="B6" s="102">
        <v>450</v>
      </c>
      <c r="C6" s="54">
        <v>500</v>
      </c>
    </row>
    <row r="7" spans="1:3" ht="17.25" customHeight="1" x14ac:dyDescent="0.2">
      <c r="A7" s="43"/>
      <c r="B7" s="54"/>
      <c r="C7" s="54"/>
    </row>
    <row r="8" spans="1:3" ht="17.25" customHeight="1" x14ac:dyDescent="0.2">
      <c r="A8" s="43"/>
      <c r="B8" s="54"/>
      <c r="C8" s="54"/>
    </row>
    <row r="9" spans="1:3" ht="17.25" customHeight="1" x14ac:dyDescent="0.2">
      <c r="A9" s="43"/>
      <c r="B9" s="54"/>
      <c r="C9" s="54"/>
    </row>
    <row r="10" spans="1:3" ht="17.25" customHeight="1" x14ac:dyDescent="0.2">
      <c r="A10" s="43"/>
      <c r="B10" s="54"/>
      <c r="C10" s="54"/>
    </row>
    <row r="11" spans="1:3" ht="17.25" customHeight="1" x14ac:dyDescent="0.2">
      <c r="A11" s="43"/>
      <c r="B11" s="54"/>
      <c r="C11" s="54"/>
    </row>
    <row r="12" spans="1:3" ht="17.25" customHeight="1" x14ac:dyDescent="0.2">
      <c r="A12" s="43"/>
      <c r="B12" s="54"/>
      <c r="C12" s="54"/>
    </row>
    <row r="13" spans="1:3" ht="17.25" customHeight="1" x14ac:dyDescent="0.2">
      <c r="A13" s="43"/>
      <c r="B13" s="54"/>
      <c r="C13" s="54"/>
    </row>
    <row r="14" spans="1:3" ht="17.25" customHeight="1" x14ac:dyDescent="0.2">
      <c r="A14" s="43"/>
      <c r="B14" s="54"/>
      <c r="C14" s="54"/>
    </row>
    <row r="15" spans="1:3" s="80" customFormat="1" ht="17.25" customHeight="1" x14ac:dyDescent="0.25">
      <c r="A15" s="56" t="s">
        <v>78</v>
      </c>
      <c r="B15" s="40">
        <v>450</v>
      </c>
      <c r="C15" s="40">
        <v>500</v>
      </c>
    </row>
    <row r="16" spans="1:3" ht="17.25" customHeight="1" x14ac:dyDescent="0.2">
      <c r="A16" s="43"/>
      <c r="B16" s="54"/>
      <c r="C16" s="54"/>
    </row>
    <row r="17" spans="1:3" ht="17.25" customHeight="1" x14ac:dyDescent="0.2">
      <c r="A17" s="43"/>
      <c r="B17" s="54"/>
      <c r="C17" s="54"/>
    </row>
    <row r="18" spans="1:3" ht="17.25" customHeight="1" x14ac:dyDescent="0.2">
      <c r="A18" s="43"/>
      <c r="B18" s="54"/>
      <c r="C18" s="54"/>
    </row>
    <row r="19" spans="1:3" ht="17.25" customHeight="1" x14ac:dyDescent="0.2">
      <c r="A19" s="43"/>
      <c r="B19" s="54"/>
      <c r="C19" s="54"/>
    </row>
    <row r="20" spans="1:3" ht="17.25" customHeight="1" x14ac:dyDescent="0.2">
      <c r="A20" s="43"/>
      <c r="B20" s="54"/>
      <c r="C20" s="54"/>
    </row>
    <row r="21" spans="1:3" ht="17.25" customHeight="1" x14ac:dyDescent="0.2">
      <c r="A21" s="43"/>
      <c r="B21" s="54"/>
      <c r="C21" s="54"/>
    </row>
    <row r="22" spans="1:3" ht="17.25" customHeight="1" x14ac:dyDescent="0.2">
      <c r="A22" s="43"/>
      <c r="B22" s="54"/>
      <c r="C22" s="54"/>
    </row>
    <row r="23" spans="1:3" ht="17.25" customHeight="1" x14ac:dyDescent="0.2">
      <c r="A23" s="43"/>
      <c r="B23" s="54"/>
      <c r="C23" s="54"/>
    </row>
    <row r="24" spans="1:3" ht="17.25" customHeight="1" x14ac:dyDescent="0.2">
      <c r="A24" s="43"/>
      <c r="B24" s="54"/>
      <c r="C24" s="54"/>
    </row>
    <row r="25" spans="1:3" ht="17.25" customHeight="1" x14ac:dyDescent="0.2">
      <c r="A25" s="43"/>
      <c r="B25" s="54"/>
      <c r="C25" s="54"/>
    </row>
    <row r="26" spans="1:3" ht="17.25" customHeight="1" x14ac:dyDescent="0.2">
      <c r="A26" s="43"/>
      <c r="B26" s="54"/>
      <c r="C26" s="54"/>
    </row>
    <row r="27" spans="1:3" ht="17.25" customHeight="1" x14ac:dyDescent="0.2">
      <c r="A27" s="43"/>
      <c r="B27" s="54"/>
      <c r="C27" s="54"/>
    </row>
    <row r="28" spans="1:3" ht="17.25" customHeight="1" x14ac:dyDescent="0.2">
      <c r="A28" s="43"/>
      <c r="B28" s="54"/>
      <c r="C28" s="54"/>
    </row>
    <row r="29" spans="1:3" ht="17.25" customHeight="1" x14ac:dyDescent="0.2">
      <c r="A29" s="43"/>
      <c r="B29" s="54"/>
      <c r="C29" s="54"/>
    </row>
    <row r="30" spans="1:3" ht="17.25" customHeight="1" x14ac:dyDescent="0.2">
      <c r="A30" s="43"/>
      <c r="B30" s="54"/>
      <c r="C30" s="54"/>
    </row>
    <row r="31" spans="1:3" ht="17.25" customHeight="1" x14ac:dyDescent="0.2">
      <c r="A31" s="43"/>
      <c r="B31" s="54"/>
      <c r="C31" s="54"/>
    </row>
    <row r="32" spans="1:3" ht="17.25" customHeight="1" x14ac:dyDescent="0.2">
      <c r="A32" s="43"/>
      <c r="B32" s="54"/>
      <c r="C32" s="54"/>
    </row>
    <row r="33" spans="1:3" ht="17.25" customHeight="1" x14ac:dyDescent="0.2">
      <c r="A33" s="43"/>
      <c r="B33" s="54"/>
      <c r="C33" s="54"/>
    </row>
    <row r="34" spans="1:3" ht="17.25" customHeight="1" x14ac:dyDescent="0.2">
      <c r="A34" s="43"/>
      <c r="B34" s="54"/>
      <c r="C34" s="54"/>
    </row>
    <row r="35" spans="1:3" ht="17.25" customHeight="1" x14ac:dyDescent="0.2">
      <c r="A35" s="43"/>
      <c r="B35" s="54"/>
      <c r="C35" s="54"/>
    </row>
    <row r="36" spans="1:3" ht="17.25" customHeight="1" x14ac:dyDescent="0.2">
      <c r="A36" s="43"/>
      <c r="B36" s="54"/>
      <c r="C36" s="54"/>
    </row>
    <row r="37" spans="1:3" ht="17.25" customHeight="1" x14ac:dyDescent="0.2">
      <c r="A37" s="43"/>
      <c r="B37" s="54"/>
      <c r="C37" s="54"/>
    </row>
    <row r="38" spans="1:3" ht="17.25" customHeight="1" x14ac:dyDescent="0.2">
      <c r="A38" s="43"/>
      <c r="B38" s="54"/>
      <c r="C38" s="54"/>
    </row>
  </sheetData>
  <phoneticPr fontId="0" type="noConversion"/>
  <printOptions horizontalCentered="1" verticalCentered="1"/>
  <pageMargins left="0.75" right="0.75" top="1" bottom="1" header="0.5" footer="0.5"/>
  <pageSetup orientation="portrait" horizontalDpi="4294967292" verticalDpi="300" r:id="rId1"/>
  <headerFooter alignWithMargins="0">
    <oddHeader>&amp;C&amp;"Arial,Bold"55 TCESD Bond Insurance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zoomScaleNormal="100" workbookViewId="0">
      <selection sqref="A1:D1"/>
    </sheetView>
  </sheetViews>
  <sheetFormatPr defaultRowHeight="18.75" customHeight="1" x14ac:dyDescent="0.2"/>
  <cols>
    <col min="1" max="1" width="15.5703125" style="103" customWidth="1"/>
    <col min="2" max="2" width="34.7109375" style="70" customWidth="1"/>
    <col min="3" max="3" width="14.140625" style="72" bestFit="1" customWidth="1"/>
    <col min="4" max="4" width="20.5703125" style="72" bestFit="1" customWidth="1"/>
    <col min="5" max="16384" width="9.140625" style="70"/>
  </cols>
  <sheetData>
    <row r="1" spans="1:4" ht="18.75" customHeight="1" x14ac:dyDescent="0.25">
      <c r="A1" s="366" t="s">
        <v>201</v>
      </c>
      <c r="B1" s="367"/>
      <c r="C1" s="367"/>
      <c r="D1" s="349"/>
    </row>
    <row r="2" spans="1:4" ht="18.75" customHeight="1" x14ac:dyDescent="0.25">
      <c r="A2" s="41"/>
      <c r="B2" s="43"/>
      <c r="C2" s="54"/>
      <c r="D2" s="54"/>
    </row>
    <row r="3" spans="1:4" ht="18.75" customHeight="1" x14ac:dyDescent="0.25">
      <c r="A3" s="41"/>
      <c r="B3" s="38" t="s">
        <v>185</v>
      </c>
      <c r="C3" s="40" t="s">
        <v>198</v>
      </c>
      <c r="D3" s="40" t="s">
        <v>186</v>
      </c>
    </row>
    <row r="4" spans="1:4" ht="18.75" customHeight="1" x14ac:dyDescent="0.25">
      <c r="A4" s="41"/>
      <c r="B4" s="38"/>
      <c r="C4" s="40"/>
      <c r="D4" s="40">
        <v>1192219</v>
      </c>
    </row>
    <row r="5" spans="1:4" ht="18.75" customHeight="1" x14ac:dyDescent="0.2">
      <c r="A5" s="35"/>
      <c r="B5" s="43"/>
      <c r="C5" s="102"/>
      <c r="D5" s="54">
        <f t="shared" ref="D5:D16" si="0">+D4-C5</f>
        <v>1192219</v>
      </c>
    </row>
    <row r="6" spans="1:4" ht="18.75" customHeight="1" x14ac:dyDescent="0.2">
      <c r="A6" s="35"/>
      <c r="B6" s="43"/>
      <c r="C6" s="54"/>
      <c r="D6" s="54">
        <f t="shared" si="0"/>
        <v>1192219</v>
      </c>
    </row>
    <row r="7" spans="1:4" ht="18.75" customHeight="1" x14ac:dyDescent="0.2">
      <c r="A7" s="35"/>
      <c r="B7" s="43"/>
      <c r="C7" s="54"/>
      <c r="D7" s="54">
        <f t="shared" si="0"/>
        <v>1192219</v>
      </c>
    </row>
    <row r="8" spans="1:4" ht="18.75" customHeight="1" x14ac:dyDescent="0.2">
      <c r="A8" s="35"/>
      <c r="B8" s="43"/>
      <c r="C8" s="54"/>
      <c r="D8" s="54">
        <f t="shared" si="0"/>
        <v>1192219</v>
      </c>
    </row>
    <row r="9" spans="1:4" ht="18.75" customHeight="1" x14ac:dyDescent="0.2">
      <c r="A9" s="35"/>
      <c r="B9" s="43"/>
      <c r="C9" s="54"/>
      <c r="D9" s="54">
        <f t="shared" si="0"/>
        <v>1192219</v>
      </c>
    </row>
    <row r="10" spans="1:4" ht="18.75" customHeight="1" x14ac:dyDescent="0.2">
      <c r="A10" s="35"/>
      <c r="B10" s="43"/>
      <c r="C10" s="54"/>
      <c r="D10" s="54">
        <f t="shared" si="0"/>
        <v>1192219</v>
      </c>
    </row>
    <row r="11" spans="1:4" ht="18.75" customHeight="1" x14ac:dyDescent="0.2">
      <c r="A11" s="35"/>
      <c r="B11" s="43"/>
      <c r="C11" s="54"/>
      <c r="D11" s="54">
        <f t="shared" si="0"/>
        <v>1192219</v>
      </c>
    </row>
    <row r="12" spans="1:4" s="96" customFormat="1" ht="18.75" customHeight="1" x14ac:dyDescent="0.2">
      <c r="A12" s="51"/>
      <c r="B12" s="98"/>
      <c r="C12" s="102"/>
      <c r="D12" s="102">
        <f t="shared" si="0"/>
        <v>1192219</v>
      </c>
    </row>
    <row r="13" spans="1:4" ht="18.75" customHeight="1" x14ac:dyDescent="0.2">
      <c r="A13" s="35"/>
      <c r="B13" s="43"/>
      <c r="C13" s="54"/>
      <c r="D13" s="54">
        <f t="shared" si="0"/>
        <v>1192219</v>
      </c>
    </row>
    <row r="14" spans="1:4" ht="18.75" customHeight="1" x14ac:dyDescent="0.2">
      <c r="A14" s="35"/>
      <c r="B14" s="43"/>
      <c r="C14" s="54"/>
      <c r="D14" s="54">
        <f t="shared" si="0"/>
        <v>1192219</v>
      </c>
    </row>
    <row r="15" spans="1:4" ht="18.75" customHeight="1" x14ac:dyDescent="0.2">
      <c r="A15" s="35"/>
      <c r="B15" s="43"/>
      <c r="C15" s="54"/>
      <c r="D15" s="54">
        <f t="shared" si="0"/>
        <v>1192219</v>
      </c>
    </row>
    <row r="16" spans="1:4" ht="18.75" customHeight="1" x14ac:dyDescent="0.2">
      <c r="A16" s="35"/>
      <c r="B16" s="43"/>
      <c r="C16" s="54"/>
      <c r="D16" s="54">
        <f t="shared" si="0"/>
        <v>1192219</v>
      </c>
    </row>
    <row r="17" spans="1:4" ht="18.75" customHeight="1" x14ac:dyDescent="0.2">
      <c r="A17" s="35"/>
      <c r="B17" s="43"/>
      <c r="C17" s="54"/>
      <c r="D17" s="54"/>
    </row>
    <row r="18" spans="1:4" ht="18.75" customHeight="1" x14ac:dyDescent="0.2">
      <c r="A18" s="35"/>
      <c r="B18" s="43"/>
      <c r="C18" s="54"/>
      <c r="D18" s="54"/>
    </row>
    <row r="19" spans="1:4" ht="18.75" customHeight="1" x14ac:dyDescent="0.2">
      <c r="A19" s="35"/>
      <c r="B19" s="43"/>
      <c r="C19" s="54"/>
      <c r="D19" s="54"/>
    </row>
    <row r="20" spans="1:4" ht="18.75" customHeight="1" x14ac:dyDescent="0.2">
      <c r="A20" s="35"/>
      <c r="B20" s="43"/>
      <c r="C20" s="54"/>
      <c r="D20" s="54"/>
    </row>
    <row r="21" spans="1:4" ht="18.75" customHeight="1" x14ac:dyDescent="0.2">
      <c r="A21" s="35"/>
      <c r="B21" s="43"/>
      <c r="C21" s="54"/>
      <c r="D21" s="54"/>
    </row>
    <row r="22" spans="1:4" ht="18.75" customHeight="1" x14ac:dyDescent="0.2">
      <c r="A22" s="35"/>
      <c r="B22" s="43"/>
      <c r="C22" s="54"/>
      <c r="D22" s="54"/>
    </row>
    <row r="23" spans="1:4" ht="18.75" customHeight="1" x14ac:dyDescent="0.2">
      <c r="A23" s="35"/>
      <c r="B23" s="43"/>
      <c r="C23" s="54"/>
      <c r="D23" s="54"/>
    </row>
    <row r="24" spans="1:4" ht="18.75" customHeight="1" x14ac:dyDescent="0.2">
      <c r="A24" s="35"/>
      <c r="B24" s="43"/>
      <c r="C24" s="54"/>
      <c r="D24" s="54"/>
    </row>
    <row r="25" spans="1:4" ht="18.75" customHeight="1" x14ac:dyDescent="0.2">
      <c r="A25" s="35"/>
      <c r="B25" s="43"/>
      <c r="C25" s="54"/>
      <c r="D25" s="54"/>
    </row>
    <row r="26" spans="1:4" ht="18.75" customHeight="1" x14ac:dyDescent="0.2">
      <c r="A26" s="35"/>
      <c r="B26" s="43"/>
      <c r="C26" s="54"/>
      <c r="D26" s="54"/>
    </row>
    <row r="27" spans="1:4" ht="18.75" customHeight="1" x14ac:dyDescent="0.2">
      <c r="A27" s="35"/>
      <c r="B27" s="43"/>
      <c r="C27" s="54"/>
      <c r="D27" s="54"/>
    </row>
    <row r="28" spans="1:4" ht="18.75" customHeight="1" x14ac:dyDescent="0.2">
      <c r="A28" s="35"/>
      <c r="B28" s="43"/>
      <c r="C28" s="54"/>
      <c r="D28" s="54"/>
    </row>
    <row r="29" spans="1:4" ht="18.75" customHeight="1" x14ac:dyDescent="0.2">
      <c r="A29" s="35"/>
      <c r="B29" s="43"/>
      <c r="C29" s="54"/>
      <c r="D29" s="54"/>
    </row>
    <row r="30" spans="1:4" ht="18.75" customHeight="1" x14ac:dyDescent="0.2">
      <c r="A30" s="35"/>
      <c r="B30" s="43"/>
      <c r="C30" s="54"/>
      <c r="D30" s="54"/>
    </row>
    <row r="31" spans="1:4" ht="18.75" customHeight="1" x14ac:dyDescent="0.2">
      <c r="A31" s="35"/>
      <c r="B31" s="43"/>
      <c r="C31" s="54"/>
      <c r="D31" s="54"/>
    </row>
    <row r="32" spans="1:4" ht="18.75" customHeight="1" x14ac:dyDescent="0.2">
      <c r="A32" s="35"/>
      <c r="B32" s="43"/>
      <c r="C32" s="54"/>
      <c r="D32" s="54"/>
    </row>
    <row r="33" spans="1:4" ht="18.75" customHeight="1" x14ac:dyDescent="0.2">
      <c r="A33" s="35"/>
      <c r="B33" s="43"/>
      <c r="C33" s="54"/>
      <c r="D33" s="54"/>
    </row>
    <row r="34" spans="1:4" ht="18.75" customHeight="1" x14ac:dyDescent="0.2">
      <c r="A34" s="35"/>
      <c r="B34" s="43"/>
      <c r="C34" s="54"/>
      <c r="D34" s="54"/>
    </row>
    <row r="35" spans="1:4" ht="18.75" customHeight="1" x14ac:dyDescent="0.2">
      <c r="A35" s="35"/>
      <c r="B35" s="43"/>
      <c r="C35" s="54"/>
      <c r="D35" s="54"/>
    </row>
    <row r="36" spans="1:4" ht="18.75" customHeight="1" x14ac:dyDescent="0.2">
      <c r="A36" s="76"/>
      <c r="B36" s="69"/>
      <c r="C36" s="95"/>
      <c r="D36" s="95"/>
    </row>
    <row r="37" spans="1:4" ht="18.75" customHeight="1" x14ac:dyDescent="0.2">
      <c r="A37" s="76"/>
      <c r="B37" s="69"/>
      <c r="C37" s="95"/>
      <c r="D37" s="95"/>
    </row>
    <row r="38" spans="1:4" ht="18.75" customHeight="1" x14ac:dyDescent="0.2">
      <c r="A38" s="76"/>
      <c r="B38" s="69"/>
      <c r="C38" s="95"/>
      <c r="D38" s="95"/>
    </row>
    <row r="39" spans="1:4" ht="18.75" customHeight="1" x14ac:dyDescent="0.2">
      <c r="A39" s="76"/>
      <c r="B39" s="69"/>
      <c r="C39" s="95"/>
      <c r="D39" s="95"/>
    </row>
    <row r="40" spans="1:4" ht="18.75" customHeight="1" x14ac:dyDescent="0.2">
      <c r="A40" s="76"/>
      <c r="B40" s="69"/>
      <c r="C40" s="95"/>
      <c r="D40" s="95"/>
    </row>
    <row r="41" spans="1:4" ht="18.75" customHeight="1" x14ac:dyDescent="0.2">
      <c r="A41" s="76"/>
      <c r="B41" s="69"/>
      <c r="C41" s="95"/>
      <c r="D41" s="95"/>
    </row>
    <row r="42" spans="1:4" ht="18.75" customHeight="1" x14ac:dyDescent="0.2">
      <c r="A42" s="76"/>
      <c r="B42" s="69"/>
      <c r="C42" s="95"/>
      <c r="D42" s="95"/>
    </row>
    <row r="43" spans="1:4" ht="18.75" customHeight="1" x14ac:dyDescent="0.2">
      <c r="A43" s="76"/>
      <c r="B43" s="69"/>
      <c r="C43" s="95"/>
      <c r="D43" s="95"/>
    </row>
    <row r="44" spans="1:4" ht="18.75" customHeight="1" x14ac:dyDescent="0.2">
      <c r="A44" s="76"/>
      <c r="B44" s="69"/>
      <c r="C44" s="95"/>
      <c r="D44" s="95"/>
    </row>
    <row r="45" spans="1:4" ht="18.75" customHeight="1" x14ac:dyDescent="0.2">
      <c r="A45" s="76"/>
      <c r="B45" s="69"/>
      <c r="C45" s="95"/>
      <c r="D45" s="95"/>
    </row>
    <row r="46" spans="1:4" ht="18.75" customHeight="1" x14ac:dyDescent="0.2">
      <c r="A46" s="76"/>
      <c r="B46" s="69"/>
      <c r="C46" s="95"/>
      <c r="D46" s="95"/>
    </row>
    <row r="47" spans="1:4" ht="18.75" customHeight="1" x14ac:dyDescent="0.2">
      <c r="A47" s="76"/>
      <c r="B47" s="69"/>
      <c r="C47" s="95"/>
      <c r="D47" s="95"/>
    </row>
    <row r="48" spans="1:4" ht="18.75" customHeight="1" x14ac:dyDescent="0.2">
      <c r="A48" s="76"/>
      <c r="B48" s="69"/>
      <c r="C48" s="95"/>
      <c r="D48" s="95"/>
    </row>
    <row r="49" spans="1:4" ht="18.75" customHeight="1" x14ac:dyDescent="0.2">
      <c r="A49" s="76"/>
      <c r="B49" s="69"/>
      <c r="C49" s="95"/>
      <c r="D49" s="95"/>
    </row>
    <row r="50" spans="1:4" ht="18.75" customHeight="1" x14ac:dyDescent="0.2">
      <c r="A50" s="76"/>
      <c r="B50" s="69"/>
      <c r="C50" s="95"/>
      <c r="D50" s="95"/>
    </row>
  </sheetData>
  <mergeCells count="1">
    <mergeCell ref="A1:D1"/>
  </mergeCells>
  <phoneticPr fontId="0" type="noConversion"/>
  <pageMargins left="0.75" right="0.75" top="1" bottom="1" header="0.5" footer="0.5"/>
  <pageSetup scale="85" orientation="portrait" horizontalDpi="4294967292" verticalDpi="300" r:id="rId1"/>
  <headerFooter alignWithMargins="0">
    <oddHeader xml:space="preserve">&amp;CRESERVES FOR NEW STATION
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zoomScaleNormal="100" workbookViewId="0"/>
  </sheetViews>
  <sheetFormatPr defaultRowHeight="18.75" customHeight="1" x14ac:dyDescent="0.2"/>
  <cols>
    <col min="1" max="1" width="44.85546875" style="70" customWidth="1"/>
    <col min="2" max="2" width="14" style="72" customWidth="1"/>
    <col min="3" max="3" width="17" style="72" bestFit="1" customWidth="1"/>
    <col min="4" max="16384" width="9.140625" style="70"/>
  </cols>
  <sheetData>
    <row r="1" spans="1:3" ht="18.75" customHeight="1" x14ac:dyDescent="0.25">
      <c r="A1" s="104" t="s">
        <v>202</v>
      </c>
      <c r="B1" s="116">
        <v>2257000</v>
      </c>
      <c r="C1" s="54"/>
    </row>
    <row r="2" spans="1:3" ht="18.75" customHeight="1" x14ac:dyDescent="0.2">
      <c r="A2" s="43"/>
      <c r="B2" s="54"/>
      <c r="C2" s="54"/>
    </row>
    <row r="3" spans="1:3" ht="18.75" customHeight="1" x14ac:dyDescent="0.25">
      <c r="A3" s="56" t="s">
        <v>185</v>
      </c>
      <c r="B3" s="116">
        <v>2000</v>
      </c>
      <c r="C3" s="116">
        <v>2002</v>
      </c>
    </row>
    <row r="4" spans="1:3" ht="18.75" customHeight="1" x14ac:dyDescent="0.25">
      <c r="A4" s="56"/>
      <c r="B4" s="40"/>
      <c r="C4" s="40"/>
    </row>
    <row r="5" spans="1:3" ht="18.75" customHeight="1" x14ac:dyDescent="0.2">
      <c r="A5" s="59" t="s">
        <v>203</v>
      </c>
      <c r="B5" s="102">
        <v>15625.86</v>
      </c>
      <c r="C5" s="54">
        <v>25000</v>
      </c>
    </row>
    <row r="6" spans="1:3" ht="18.75" customHeight="1" x14ac:dyDescent="0.2">
      <c r="A6" s="43"/>
      <c r="B6" s="102"/>
      <c r="C6" s="54"/>
    </row>
    <row r="7" spans="1:3" ht="18.75" customHeight="1" x14ac:dyDescent="0.2">
      <c r="A7" s="43"/>
      <c r="B7" s="54"/>
      <c r="C7" s="54"/>
    </row>
    <row r="8" spans="1:3" ht="18.75" customHeight="1" x14ac:dyDescent="0.2">
      <c r="A8" s="43"/>
      <c r="B8" s="54"/>
      <c r="C8" s="54"/>
    </row>
    <row r="9" spans="1:3" ht="18.75" customHeight="1" x14ac:dyDescent="0.2">
      <c r="A9" s="43"/>
      <c r="B9" s="54"/>
      <c r="C9" s="54"/>
    </row>
    <row r="10" spans="1:3" ht="18.75" customHeight="1" x14ac:dyDescent="0.2">
      <c r="A10" s="43"/>
      <c r="B10" s="54"/>
      <c r="C10" s="54"/>
    </row>
    <row r="11" spans="1:3" ht="18.75" customHeight="1" x14ac:dyDescent="0.2">
      <c r="A11" s="43"/>
      <c r="B11" s="54"/>
      <c r="C11" s="54"/>
    </row>
    <row r="12" spans="1:3" ht="18.75" customHeight="1" x14ac:dyDescent="0.2">
      <c r="A12" s="43"/>
      <c r="B12" s="54"/>
      <c r="C12" s="54"/>
    </row>
    <row r="13" spans="1:3" ht="18.75" customHeight="1" x14ac:dyDescent="0.2">
      <c r="A13" s="43"/>
      <c r="B13" s="54"/>
      <c r="C13" s="54"/>
    </row>
    <row r="14" spans="1:3" ht="18.75" customHeight="1" x14ac:dyDescent="0.2">
      <c r="A14" s="43"/>
      <c r="B14" s="54"/>
      <c r="C14" s="54"/>
    </row>
    <row r="15" spans="1:3" ht="18.75" customHeight="1" x14ac:dyDescent="0.2">
      <c r="A15" s="43"/>
      <c r="B15" s="54"/>
      <c r="C15" s="54"/>
    </row>
    <row r="16" spans="1:3" ht="18.75" customHeight="1" x14ac:dyDescent="0.2">
      <c r="A16" s="43"/>
      <c r="B16" s="54"/>
      <c r="C16" s="54"/>
    </row>
    <row r="17" spans="1:3" ht="18.75" customHeight="1" x14ac:dyDescent="0.2">
      <c r="A17" s="43"/>
      <c r="B17" s="54"/>
      <c r="C17" s="54"/>
    </row>
    <row r="18" spans="1:3" ht="18.75" customHeight="1" x14ac:dyDescent="0.2">
      <c r="A18" s="43"/>
      <c r="B18" s="54"/>
      <c r="C18" s="54"/>
    </row>
    <row r="19" spans="1:3" ht="18.75" customHeight="1" x14ac:dyDescent="0.2">
      <c r="A19" s="43"/>
      <c r="B19" s="54"/>
      <c r="C19" s="54"/>
    </row>
    <row r="20" spans="1:3" ht="18.75" customHeight="1" x14ac:dyDescent="0.2">
      <c r="A20" s="43"/>
      <c r="B20" s="54"/>
      <c r="C20" s="54"/>
    </row>
    <row r="21" spans="1:3" ht="18.75" customHeight="1" x14ac:dyDescent="0.2">
      <c r="A21" s="43"/>
      <c r="B21" s="54"/>
      <c r="C21" s="54"/>
    </row>
    <row r="22" spans="1:3" ht="18.75" customHeight="1" x14ac:dyDescent="0.2">
      <c r="A22" s="43"/>
      <c r="B22" s="54"/>
      <c r="C22" s="54"/>
    </row>
    <row r="23" spans="1:3" ht="18.75" customHeight="1" x14ac:dyDescent="0.2">
      <c r="A23" s="43"/>
      <c r="B23" s="54"/>
      <c r="C23" s="54"/>
    </row>
    <row r="24" spans="1:3" ht="18.75" customHeight="1" x14ac:dyDescent="0.2">
      <c r="A24" s="43"/>
      <c r="B24" s="54"/>
      <c r="C24" s="54"/>
    </row>
    <row r="25" spans="1:3" ht="18.75" customHeight="1" x14ac:dyDescent="0.2">
      <c r="A25" s="43"/>
      <c r="B25" s="54"/>
      <c r="C25" s="54"/>
    </row>
    <row r="26" spans="1:3" ht="18.75" customHeight="1" x14ac:dyDescent="0.2">
      <c r="A26" s="43"/>
      <c r="B26" s="54"/>
      <c r="C26" s="54"/>
    </row>
    <row r="27" spans="1:3" ht="18.75" customHeight="1" x14ac:dyDescent="0.2">
      <c r="A27" s="43"/>
      <c r="B27" s="54"/>
      <c r="C27" s="54"/>
    </row>
    <row r="28" spans="1:3" ht="18.75" customHeight="1" x14ac:dyDescent="0.2">
      <c r="A28" s="43"/>
      <c r="B28" s="54"/>
      <c r="C28" s="54"/>
    </row>
    <row r="29" spans="1:3" ht="18.75" customHeight="1" x14ac:dyDescent="0.2">
      <c r="A29" s="43"/>
      <c r="B29" s="54"/>
      <c r="C29" s="54"/>
    </row>
    <row r="30" spans="1:3" ht="18.75" customHeight="1" x14ac:dyDescent="0.2">
      <c r="A30" s="43"/>
      <c r="B30" s="54"/>
      <c r="C30" s="54"/>
    </row>
    <row r="31" spans="1:3" ht="18.75" customHeight="1" x14ac:dyDescent="0.2">
      <c r="A31" s="43"/>
      <c r="B31" s="54"/>
      <c r="C31" s="54"/>
    </row>
    <row r="32" spans="1:3" ht="18.75" customHeight="1" x14ac:dyDescent="0.2">
      <c r="A32" s="43"/>
      <c r="B32" s="54"/>
      <c r="C32" s="54"/>
    </row>
    <row r="33" spans="1:3" ht="18.75" customHeight="1" x14ac:dyDescent="0.2">
      <c r="A33" s="43"/>
      <c r="B33" s="54"/>
      <c r="C33" s="54"/>
    </row>
    <row r="34" spans="1:3" ht="18.75" customHeight="1" x14ac:dyDescent="0.2">
      <c r="A34" s="43"/>
      <c r="B34" s="54"/>
      <c r="C34" s="54"/>
    </row>
    <row r="35" spans="1:3" ht="18.75" customHeight="1" x14ac:dyDescent="0.2">
      <c r="A35" s="43"/>
      <c r="B35" s="54"/>
      <c r="C35" s="54"/>
    </row>
    <row r="36" spans="1:3" ht="18.75" customHeight="1" x14ac:dyDescent="0.2">
      <c r="A36" s="43"/>
      <c r="B36" s="54"/>
      <c r="C36" s="54"/>
    </row>
    <row r="37" spans="1:3" ht="18.75" customHeight="1" x14ac:dyDescent="0.2">
      <c r="A37" s="69"/>
      <c r="B37" s="95"/>
      <c r="C37" s="95"/>
    </row>
    <row r="38" spans="1:3" ht="18.75" customHeight="1" x14ac:dyDescent="0.2">
      <c r="A38" s="69"/>
      <c r="B38" s="95"/>
      <c r="C38" s="95"/>
    </row>
    <row r="39" spans="1:3" ht="18.75" customHeight="1" x14ac:dyDescent="0.2">
      <c r="A39" s="69"/>
      <c r="B39" s="95"/>
      <c r="C39" s="95"/>
    </row>
    <row r="40" spans="1:3" ht="18.75" customHeight="1" x14ac:dyDescent="0.2">
      <c r="A40" s="69"/>
      <c r="B40" s="95"/>
      <c r="C40" s="95"/>
    </row>
    <row r="41" spans="1:3" ht="18.75" customHeight="1" x14ac:dyDescent="0.2">
      <c r="A41" s="69"/>
      <c r="B41" s="95"/>
      <c r="C41" s="95"/>
    </row>
    <row r="42" spans="1:3" ht="18.75" customHeight="1" x14ac:dyDescent="0.2">
      <c r="A42" s="69"/>
      <c r="B42" s="95"/>
      <c r="C42" s="95"/>
    </row>
    <row r="43" spans="1:3" ht="18.75" customHeight="1" x14ac:dyDescent="0.2">
      <c r="A43" s="69"/>
      <c r="B43" s="95"/>
      <c r="C43" s="95"/>
    </row>
    <row r="44" spans="1:3" ht="18.75" customHeight="1" x14ac:dyDescent="0.2">
      <c r="A44" s="69"/>
      <c r="B44" s="95"/>
      <c r="C44" s="95"/>
    </row>
    <row r="45" spans="1:3" ht="18.75" customHeight="1" x14ac:dyDescent="0.2">
      <c r="A45" s="69"/>
      <c r="B45" s="95"/>
      <c r="C45" s="95"/>
    </row>
    <row r="46" spans="1:3" ht="18.75" customHeight="1" x14ac:dyDescent="0.2">
      <c r="A46" s="69"/>
      <c r="B46" s="95"/>
      <c r="C46" s="95"/>
    </row>
    <row r="47" spans="1:3" ht="18.75" customHeight="1" x14ac:dyDescent="0.2">
      <c r="A47" s="69"/>
      <c r="B47" s="95"/>
      <c r="C47" s="95"/>
    </row>
    <row r="48" spans="1:3" ht="18.75" customHeight="1" x14ac:dyDescent="0.2">
      <c r="A48" s="69"/>
      <c r="B48" s="95"/>
      <c r="C48" s="95"/>
    </row>
    <row r="49" spans="1:3" ht="18.75" customHeight="1" x14ac:dyDescent="0.2">
      <c r="A49" s="69"/>
      <c r="B49" s="95"/>
      <c r="C49" s="95"/>
    </row>
    <row r="50" spans="1:3" ht="18.75" customHeight="1" x14ac:dyDescent="0.2">
      <c r="A50" s="69"/>
      <c r="B50" s="95"/>
      <c r="C50" s="95"/>
    </row>
    <row r="51" spans="1:3" ht="18.75" customHeight="1" x14ac:dyDescent="0.2">
      <c r="A51" s="69"/>
      <c r="B51" s="95"/>
      <c r="C51" s="95"/>
    </row>
  </sheetData>
  <phoneticPr fontId="0" type="noConversion"/>
  <printOptions horizontalCentered="1" verticalCentered="1"/>
  <pageMargins left="0.75" right="0.75" top="1" bottom="1" header="0.5" footer="0.5"/>
  <pageSetup scale="95" orientation="portrait" horizontalDpi="4294967292" verticalDpi="300" r:id="rId1"/>
  <headerFooter alignWithMargins="0">
    <oddHeader>&amp;CSUNSET VALLEY REIMBURSEMENT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zoomScaleNormal="100" workbookViewId="0"/>
  </sheetViews>
  <sheetFormatPr defaultRowHeight="18.75" customHeight="1" x14ac:dyDescent="0.2"/>
  <cols>
    <col min="1" max="1" width="33.5703125" style="70" customWidth="1"/>
    <col min="2" max="2" width="17" style="72" bestFit="1" customWidth="1"/>
    <col min="3" max="16384" width="9.140625" style="70"/>
  </cols>
  <sheetData>
    <row r="1" spans="1:2" ht="18.75" customHeight="1" x14ac:dyDescent="0.25">
      <c r="A1" s="200" t="s">
        <v>446</v>
      </c>
      <c r="B1" s="54"/>
    </row>
    <row r="2" spans="1:2" ht="18.75" customHeight="1" x14ac:dyDescent="0.2">
      <c r="A2" s="43"/>
      <c r="B2" s="54"/>
    </row>
    <row r="3" spans="1:2" ht="18.75" customHeight="1" x14ac:dyDescent="0.25">
      <c r="A3" s="38" t="s">
        <v>185</v>
      </c>
      <c r="B3" s="40" t="s">
        <v>186</v>
      </c>
    </row>
    <row r="4" spans="1:2" ht="18.75" customHeight="1" x14ac:dyDescent="0.25">
      <c r="A4" s="38"/>
      <c r="B4" s="48"/>
    </row>
    <row r="5" spans="1:2" ht="18.75" customHeight="1" x14ac:dyDescent="0.2">
      <c r="A5" s="43"/>
      <c r="B5" s="54"/>
    </row>
    <row r="6" spans="1:2" ht="18.75" customHeight="1" x14ac:dyDescent="0.2">
      <c r="A6" s="43"/>
      <c r="B6" s="54"/>
    </row>
    <row r="7" spans="1:2" ht="18.75" customHeight="1" x14ac:dyDescent="0.25">
      <c r="A7" s="43"/>
      <c r="B7" s="40">
        <v>5000</v>
      </c>
    </row>
    <row r="8" spans="1:2" ht="18.75" customHeight="1" x14ac:dyDescent="0.2">
      <c r="A8" s="43"/>
      <c r="B8" s="54"/>
    </row>
    <row r="9" spans="1:2" ht="18.75" customHeight="1" x14ac:dyDescent="0.2">
      <c r="A9" s="43"/>
      <c r="B9" s="54"/>
    </row>
    <row r="10" spans="1:2" ht="18.75" customHeight="1" x14ac:dyDescent="0.2">
      <c r="A10" s="43"/>
      <c r="B10" s="54"/>
    </row>
    <row r="11" spans="1:2" ht="18.75" customHeight="1" x14ac:dyDescent="0.2">
      <c r="A11" s="43"/>
      <c r="B11" s="54"/>
    </row>
    <row r="12" spans="1:2" ht="18.75" customHeight="1" x14ac:dyDescent="0.2">
      <c r="A12" s="43"/>
      <c r="B12" s="54"/>
    </row>
    <row r="13" spans="1:2" ht="18.75" customHeight="1" x14ac:dyDescent="0.2">
      <c r="A13" s="43"/>
      <c r="B13" s="54"/>
    </row>
    <row r="14" spans="1:2" ht="18.75" customHeight="1" x14ac:dyDescent="0.2">
      <c r="A14" s="43"/>
      <c r="B14" s="54"/>
    </row>
    <row r="15" spans="1:2" ht="18.75" customHeight="1" x14ac:dyDescent="0.2">
      <c r="A15" s="43"/>
      <c r="B15" s="54"/>
    </row>
    <row r="16" spans="1:2" ht="18.75" customHeight="1" x14ac:dyDescent="0.2">
      <c r="A16" s="43"/>
      <c r="B16" s="54"/>
    </row>
    <row r="17" spans="1:2" ht="18.75" customHeight="1" x14ac:dyDescent="0.2">
      <c r="A17" s="43"/>
      <c r="B17" s="54"/>
    </row>
    <row r="18" spans="1:2" ht="18.75" customHeight="1" x14ac:dyDescent="0.2">
      <c r="A18" s="43"/>
      <c r="B18" s="54"/>
    </row>
    <row r="19" spans="1:2" ht="18.75" customHeight="1" x14ac:dyDescent="0.2">
      <c r="A19" s="43"/>
      <c r="B19" s="54"/>
    </row>
    <row r="20" spans="1:2" ht="18.75" customHeight="1" x14ac:dyDescent="0.2">
      <c r="A20" s="43"/>
      <c r="B20" s="54"/>
    </row>
    <row r="21" spans="1:2" ht="18.75" customHeight="1" x14ac:dyDescent="0.2">
      <c r="A21" s="43"/>
      <c r="B21" s="54"/>
    </row>
    <row r="22" spans="1:2" ht="18.75" customHeight="1" x14ac:dyDescent="0.2">
      <c r="A22" s="43"/>
      <c r="B22" s="54"/>
    </row>
    <row r="23" spans="1:2" ht="18.75" customHeight="1" x14ac:dyDescent="0.2">
      <c r="A23" s="43"/>
      <c r="B23" s="54"/>
    </row>
    <row r="24" spans="1:2" ht="18.75" customHeight="1" x14ac:dyDescent="0.2">
      <c r="A24" s="43"/>
      <c r="B24" s="54"/>
    </row>
    <row r="25" spans="1:2" ht="18.75" customHeight="1" x14ac:dyDescent="0.2">
      <c r="A25" s="43"/>
      <c r="B25" s="54"/>
    </row>
    <row r="26" spans="1:2" ht="18.75" customHeight="1" x14ac:dyDescent="0.2">
      <c r="A26" s="43"/>
      <c r="B26" s="54"/>
    </row>
    <row r="27" spans="1:2" ht="18.75" customHeight="1" x14ac:dyDescent="0.2">
      <c r="A27" s="43"/>
      <c r="B27" s="54"/>
    </row>
    <row r="28" spans="1:2" ht="18.75" customHeight="1" x14ac:dyDescent="0.2">
      <c r="A28" s="43"/>
      <c r="B28" s="54"/>
    </row>
    <row r="29" spans="1:2" ht="18.75" customHeight="1" x14ac:dyDescent="0.2">
      <c r="A29" s="43"/>
      <c r="B29" s="54"/>
    </row>
    <row r="30" spans="1:2" ht="18.75" customHeight="1" x14ac:dyDescent="0.2">
      <c r="A30" s="43"/>
      <c r="B30" s="54"/>
    </row>
    <row r="31" spans="1:2" ht="18.75" customHeight="1" x14ac:dyDescent="0.2">
      <c r="A31" s="43"/>
      <c r="B31" s="54"/>
    </row>
    <row r="32" spans="1:2" ht="18.75" customHeight="1" x14ac:dyDescent="0.2">
      <c r="A32" s="43"/>
      <c r="B32" s="54"/>
    </row>
    <row r="33" spans="1:2" ht="18.75" customHeight="1" x14ac:dyDescent="0.2">
      <c r="A33" s="43"/>
      <c r="B33" s="54"/>
    </row>
    <row r="34" spans="1:2" ht="18.75" customHeight="1" x14ac:dyDescent="0.2">
      <c r="A34" s="43"/>
      <c r="B34" s="54"/>
    </row>
    <row r="35" spans="1:2" ht="18.75" customHeight="1" x14ac:dyDescent="0.2">
      <c r="A35" s="43"/>
      <c r="B35" s="54"/>
    </row>
    <row r="36" spans="1:2" ht="18.75" customHeight="1" x14ac:dyDescent="0.2">
      <c r="A36" s="69"/>
      <c r="B36" s="95"/>
    </row>
    <row r="37" spans="1:2" ht="18.75" customHeight="1" x14ac:dyDescent="0.2">
      <c r="A37" s="69"/>
      <c r="B37" s="95"/>
    </row>
    <row r="38" spans="1:2" ht="18.75" customHeight="1" x14ac:dyDescent="0.2">
      <c r="A38" s="69"/>
      <c r="B38" s="95"/>
    </row>
    <row r="39" spans="1:2" ht="18.75" customHeight="1" x14ac:dyDescent="0.2">
      <c r="A39" s="69"/>
      <c r="B39" s="95"/>
    </row>
    <row r="40" spans="1:2" ht="18.75" customHeight="1" x14ac:dyDescent="0.2">
      <c r="A40" s="69"/>
      <c r="B40" s="95"/>
    </row>
    <row r="41" spans="1:2" ht="18.75" customHeight="1" x14ac:dyDescent="0.2">
      <c r="A41" s="69"/>
      <c r="B41" s="95"/>
    </row>
    <row r="42" spans="1:2" ht="18.75" customHeight="1" x14ac:dyDescent="0.2">
      <c r="A42" s="69"/>
      <c r="B42" s="95"/>
    </row>
    <row r="43" spans="1:2" ht="18.75" customHeight="1" x14ac:dyDescent="0.2">
      <c r="A43" s="69"/>
      <c r="B43" s="95"/>
    </row>
    <row r="44" spans="1:2" ht="18.75" customHeight="1" x14ac:dyDescent="0.2">
      <c r="A44" s="69"/>
      <c r="B44" s="95"/>
    </row>
    <row r="45" spans="1:2" ht="18.75" customHeight="1" x14ac:dyDescent="0.2">
      <c r="A45" s="69"/>
      <c r="B45" s="95"/>
    </row>
    <row r="46" spans="1:2" ht="18.75" customHeight="1" x14ac:dyDescent="0.2">
      <c r="A46" s="69"/>
      <c r="B46" s="95"/>
    </row>
    <row r="47" spans="1:2" ht="18.75" customHeight="1" x14ac:dyDescent="0.2">
      <c r="A47" s="69"/>
      <c r="B47" s="95"/>
    </row>
    <row r="48" spans="1:2" ht="18.75" customHeight="1" x14ac:dyDescent="0.2">
      <c r="A48" s="69"/>
      <c r="B48" s="95"/>
    </row>
    <row r="49" spans="1:2" ht="18.75" customHeight="1" x14ac:dyDescent="0.2">
      <c r="A49" s="69"/>
      <c r="B49" s="95"/>
    </row>
    <row r="50" spans="1:2" ht="18.75" customHeight="1" x14ac:dyDescent="0.2">
      <c r="A50" s="69"/>
      <c r="B50" s="95"/>
    </row>
  </sheetData>
  <phoneticPr fontId="0" type="noConversion"/>
  <printOptions horizontalCentered="1" verticalCentered="1"/>
  <pageMargins left="0.75" right="0.75" top="1" bottom="1" header="0.5" footer="0.5"/>
  <pageSetup scale="98" orientation="portrait" horizontalDpi="4294967292" verticalDpi="300" r:id="rId1"/>
  <headerFooter alignWithMargins="0">
    <oddHeader>&amp;C58  BOND ELECTION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="75" zoomScaleNormal="75" workbookViewId="0"/>
  </sheetViews>
  <sheetFormatPr defaultColWidth="31" defaultRowHeight="18.75" customHeight="1" x14ac:dyDescent="0.2"/>
  <cols>
    <col min="1" max="1" width="15.7109375" style="42" customWidth="1"/>
    <col min="2" max="2" width="26.7109375" style="66" customWidth="1"/>
    <col min="3" max="3" width="11" style="66" customWidth="1"/>
    <col min="4" max="5" width="14.85546875" style="74" customWidth="1"/>
    <col min="6" max="6" width="17" style="75" bestFit="1" customWidth="1"/>
    <col min="7" max="7" width="12.42578125" style="66" customWidth="1"/>
    <col min="8" max="8" width="13.7109375" style="66" customWidth="1"/>
    <col min="9" max="16384" width="31" style="66"/>
  </cols>
  <sheetData>
    <row r="1" spans="1:8" ht="18.75" customHeight="1" x14ac:dyDescent="0.25">
      <c r="A1" s="43"/>
      <c r="B1" s="348" t="s">
        <v>212</v>
      </c>
      <c r="C1" s="349"/>
      <c r="D1" s="64"/>
      <c r="E1" s="64"/>
      <c r="F1" s="48"/>
      <c r="G1" s="47"/>
      <c r="H1" s="47"/>
    </row>
    <row r="2" spans="1:8" s="78" customFormat="1" ht="18.75" customHeight="1" x14ac:dyDescent="0.25">
      <c r="A2" s="38" t="s">
        <v>560</v>
      </c>
      <c r="B2" s="38" t="s">
        <v>56</v>
      </c>
      <c r="C2" s="38"/>
      <c r="D2" s="39" t="s">
        <v>78</v>
      </c>
      <c r="E2" s="39"/>
      <c r="F2" s="40" t="s">
        <v>58</v>
      </c>
      <c r="G2" s="38" t="s">
        <v>562</v>
      </c>
      <c r="H2" s="38" t="s">
        <v>563</v>
      </c>
    </row>
    <row r="3" spans="1:8" s="78" customFormat="1" ht="18.75" customHeight="1" x14ac:dyDescent="0.25">
      <c r="A3" s="38" t="s">
        <v>565</v>
      </c>
      <c r="B3" s="38"/>
      <c r="C3" s="38"/>
      <c r="D3" s="39" t="s">
        <v>60</v>
      </c>
      <c r="E3" s="39"/>
      <c r="F3" s="40"/>
      <c r="G3" s="77"/>
      <c r="H3" s="77"/>
    </row>
    <row r="4" spans="1:8" ht="18.75" customHeight="1" x14ac:dyDescent="0.25">
      <c r="A4" s="43"/>
      <c r="B4" s="47"/>
      <c r="C4" s="47"/>
      <c r="D4" s="64"/>
      <c r="E4" s="64"/>
      <c r="F4" s="60">
        <v>84672.74</v>
      </c>
      <c r="G4" s="47"/>
      <c r="H4" s="47"/>
    </row>
    <row r="5" spans="1:8" ht="18.75" customHeight="1" x14ac:dyDescent="0.2">
      <c r="A5" s="43">
        <v>2202001</v>
      </c>
      <c r="B5" s="47" t="s">
        <v>79</v>
      </c>
      <c r="C5" s="47" t="s">
        <v>80</v>
      </c>
      <c r="D5" s="64">
        <v>19589.27</v>
      </c>
      <c r="E5" s="64"/>
      <c r="F5" s="48">
        <f>+F4-E5</f>
        <v>84672.74</v>
      </c>
      <c r="G5" s="47"/>
      <c r="H5" s="47"/>
    </row>
    <row r="6" spans="1:8" ht="18.75" customHeight="1" x14ac:dyDescent="0.2">
      <c r="A6" s="43">
        <v>2202002</v>
      </c>
      <c r="B6" s="47" t="s">
        <v>79</v>
      </c>
      <c r="C6" s="47" t="s">
        <v>81</v>
      </c>
      <c r="D6" s="64">
        <v>65083.47</v>
      </c>
      <c r="E6" s="64"/>
      <c r="F6" s="48">
        <f>+F5-E6</f>
        <v>84672.74</v>
      </c>
      <c r="G6" s="47"/>
      <c r="H6" s="47"/>
    </row>
    <row r="7" spans="1:8" ht="18.75" customHeight="1" x14ac:dyDescent="0.2">
      <c r="A7" s="43"/>
      <c r="B7" s="47"/>
      <c r="C7" s="47"/>
      <c r="D7" s="64"/>
      <c r="E7" s="64"/>
      <c r="F7" s="48">
        <f>+F6-E7</f>
        <v>84672.74</v>
      </c>
      <c r="G7" s="47"/>
      <c r="H7" s="47"/>
    </row>
    <row r="8" spans="1:8" ht="18.75" customHeight="1" x14ac:dyDescent="0.2">
      <c r="A8" s="43"/>
      <c r="B8" s="47"/>
      <c r="C8" s="47"/>
      <c r="D8" s="64"/>
      <c r="E8" s="64"/>
      <c r="F8" s="48">
        <f>+F7-E8</f>
        <v>84672.74</v>
      </c>
      <c r="G8" s="47"/>
      <c r="H8" s="47"/>
    </row>
    <row r="9" spans="1:8" ht="18.75" customHeight="1" x14ac:dyDescent="0.2">
      <c r="A9" s="43"/>
      <c r="B9" s="47"/>
      <c r="C9" s="47"/>
      <c r="D9" s="64"/>
      <c r="E9" s="64"/>
      <c r="F9" s="48"/>
      <c r="G9" s="47"/>
      <c r="H9" s="47"/>
    </row>
    <row r="10" spans="1:8" ht="18.75" customHeight="1" x14ac:dyDescent="0.2">
      <c r="A10" s="43"/>
      <c r="B10" s="47"/>
      <c r="C10" s="47"/>
      <c r="D10" s="64"/>
      <c r="E10" s="64"/>
      <c r="F10" s="48"/>
      <c r="G10" s="47"/>
      <c r="H10" s="47"/>
    </row>
    <row r="11" spans="1:8" ht="18.75" customHeight="1" x14ac:dyDescent="0.2">
      <c r="A11" s="43"/>
      <c r="B11" s="47"/>
      <c r="C11" s="47"/>
      <c r="D11" s="64"/>
      <c r="E11" s="64"/>
      <c r="F11" s="48"/>
      <c r="G11" s="47"/>
      <c r="H11" s="47"/>
    </row>
    <row r="12" spans="1:8" s="78" customFormat="1" ht="18.75" customHeight="1" x14ac:dyDescent="0.25">
      <c r="A12" s="38"/>
      <c r="B12" s="77"/>
      <c r="C12" s="77"/>
      <c r="D12" s="179"/>
      <c r="E12" s="179"/>
      <c r="F12" s="60"/>
      <c r="G12" s="77"/>
      <c r="H12" s="77"/>
    </row>
    <row r="13" spans="1:8" ht="18.75" customHeight="1" x14ac:dyDescent="0.2">
      <c r="A13" s="43"/>
      <c r="B13" s="47"/>
      <c r="C13" s="47"/>
      <c r="D13" s="64"/>
      <c r="E13" s="64"/>
      <c r="F13" s="48"/>
      <c r="G13" s="47"/>
      <c r="H13" s="47"/>
    </row>
    <row r="14" spans="1:8" ht="18.75" customHeight="1" x14ac:dyDescent="0.2">
      <c r="A14" s="43"/>
      <c r="B14" s="47"/>
      <c r="C14" s="47"/>
      <c r="D14" s="64"/>
      <c r="E14" s="64"/>
      <c r="F14" s="48"/>
      <c r="G14" s="47"/>
      <c r="H14" s="47"/>
    </row>
    <row r="15" spans="1:8" ht="18.75" customHeight="1" x14ac:dyDescent="0.2">
      <c r="A15" s="43"/>
      <c r="B15" s="47"/>
      <c r="C15" s="47"/>
      <c r="D15" s="64"/>
      <c r="E15" s="64"/>
      <c r="F15" s="48"/>
      <c r="G15" s="47"/>
      <c r="H15" s="47"/>
    </row>
    <row r="16" spans="1:8" ht="18.75" customHeight="1" x14ac:dyDescent="0.2">
      <c r="A16" s="43"/>
      <c r="B16" s="47"/>
      <c r="C16" s="47"/>
      <c r="D16" s="64"/>
      <c r="E16" s="64"/>
      <c r="F16" s="48"/>
      <c r="G16" s="47"/>
      <c r="H16" s="47"/>
    </row>
    <row r="17" spans="1:8" ht="18.75" customHeight="1" x14ac:dyDescent="0.2">
      <c r="A17" s="43"/>
      <c r="B17" s="47"/>
      <c r="C17" s="47"/>
      <c r="D17" s="64"/>
      <c r="E17" s="64"/>
      <c r="F17" s="48"/>
      <c r="G17" s="47"/>
      <c r="H17" s="47"/>
    </row>
    <row r="18" spans="1:8" ht="18.75" customHeight="1" x14ac:dyDescent="0.2">
      <c r="A18" s="43"/>
      <c r="B18" s="47"/>
      <c r="C18" s="47"/>
      <c r="D18" s="64"/>
      <c r="E18" s="64"/>
      <c r="F18" s="48"/>
      <c r="G18" s="47"/>
      <c r="H18" s="47"/>
    </row>
    <row r="19" spans="1:8" ht="18.75" customHeight="1" x14ac:dyDescent="0.2">
      <c r="A19" s="43"/>
      <c r="B19" s="47"/>
      <c r="C19" s="47"/>
      <c r="D19" s="64"/>
      <c r="E19" s="64"/>
      <c r="F19" s="48"/>
      <c r="G19" s="47"/>
      <c r="H19" s="47"/>
    </row>
    <row r="20" spans="1:8" ht="18.75" customHeight="1" x14ac:dyDescent="0.2">
      <c r="A20" s="43"/>
      <c r="B20" s="47"/>
      <c r="C20" s="47"/>
      <c r="D20" s="64"/>
      <c r="E20" s="64"/>
      <c r="F20" s="48"/>
      <c r="G20" s="47"/>
      <c r="H20" s="47"/>
    </row>
    <row r="21" spans="1:8" ht="18.75" customHeight="1" x14ac:dyDescent="0.2">
      <c r="A21" s="43"/>
      <c r="B21" s="47"/>
      <c r="C21" s="47"/>
      <c r="D21" s="64"/>
      <c r="E21" s="64"/>
      <c r="F21" s="48"/>
      <c r="G21" s="47"/>
      <c r="H21" s="47"/>
    </row>
    <row r="22" spans="1:8" ht="18.75" customHeight="1" x14ac:dyDescent="0.2">
      <c r="A22" s="43"/>
      <c r="B22" s="47"/>
      <c r="C22" s="47"/>
      <c r="D22" s="64"/>
      <c r="E22" s="64"/>
      <c r="F22" s="48"/>
      <c r="G22" s="47"/>
      <c r="H22" s="47"/>
    </row>
    <row r="23" spans="1:8" ht="18.75" customHeight="1" x14ac:dyDescent="0.2">
      <c r="A23" s="43"/>
      <c r="B23" s="47"/>
      <c r="C23" s="47"/>
      <c r="D23" s="64"/>
      <c r="E23" s="64"/>
      <c r="F23" s="48"/>
      <c r="G23" s="47"/>
      <c r="H23" s="47"/>
    </row>
    <row r="24" spans="1:8" ht="18.75" customHeight="1" x14ac:dyDescent="0.2">
      <c r="A24" s="43"/>
      <c r="B24" s="47"/>
      <c r="C24" s="47"/>
      <c r="D24" s="64"/>
      <c r="E24" s="64"/>
      <c r="F24" s="48"/>
      <c r="G24" s="47"/>
      <c r="H24" s="47"/>
    </row>
    <row r="25" spans="1:8" ht="18.75" customHeight="1" x14ac:dyDescent="0.2">
      <c r="A25" s="43"/>
      <c r="B25" s="47"/>
      <c r="C25" s="47"/>
      <c r="D25" s="64"/>
      <c r="E25" s="64"/>
      <c r="F25" s="48"/>
      <c r="G25" s="47"/>
      <c r="H25" s="47"/>
    </row>
    <row r="26" spans="1:8" ht="18.75" customHeight="1" x14ac:dyDescent="0.2">
      <c r="A26" s="43"/>
      <c r="B26" s="47"/>
      <c r="C26" s="47"/>
      <c r="D26" s="64"/>
      <c r="E26" s="64"/>
      <c r="F26" s="48"/>
      <c r="G26" s="47"/>
      <c r="H26" s="47"/>
    </row>
    <row r="27" spans="1:8" ht="18.75" customHeight="1" x14ac:dyDescent="0.2">
      <c r="A27" s="43"/>
      <c r="B27" s="47"/>
      <c r="C27" s="47"/>
      <c r="D27" s="64"/>
      <c r="E27" s="64"/>
      <c r="F27" s="48"/>
      <c r="G27" s="47"/>
      <c r="H27" s="47"/>
    </row>
    <row r="28" spans="1:8" ht="18.75" customHeight="1" x14ac:dyDescent="0.2">
      <c r="A28" s="43"/>
      <c r="B28" s="47"/>
      <c r="C28" s="47"/>
      <c r="D28" s="64"/>
      <c r="E28" s="64"/>
      <c r="F28" s="48"/>
      <c r="G28" s="47"/>
      <c r="H28" s="47"/>
    </row>
    <row r="29" spans="1:8" ht="18.75" customHeight="1" x14ac:dyDescent="0.2">
      <c r="A29" s="43"/>
      <c r="B29" s="47"/>
      <c r="C29" s="47"/>
      <c r="D29" s="64"/>
      <c r="E29" s="64"/>
      <c r="F29" s="48"/>
      <c r="G29" s="47"/>
      <c r="H29" s="47"/>
    </row>
    <row r="30" spans="1:8" ht="18.75" customHeight="1" x14ac:dyDescent="0.2">
      <c r="A30" s="43"/>
      <c r="B30" s="47"/>
      <c r="C30" s="47"/>
      <c r="D30" s="64"/>
      <c r="E30" s="64"/>
      <c r="F30" s="48"/>
      <c r="G30" s="47"/>
      <c r="H30" s="47"/>
    </row>
    <row r="31" spans="1:8" ht="18.75" customHeight="1" x14ac:dyDescent="0.2">
      <c r="A31" s="43"/>
      <c r="B31" s="47"/>
      <c r="C31" s="47"/>
      <c r="D31" s="64"/>
      <c r="E31" s="64"/>
      <c r="F31" s="48"/>
      <c r="G31" s="47"/>
      <c r="H31" s="47"/>
    </row>
    <row r="32" spans="1:8" ht="18.75" customHeight="1" x14ac:dyDescent="0.2">
      <c r="A32" s="43"/>
      <c r="B32" s="47"/>
      <c r="C32" s="47"/>
      <c r="D32" s="64"/>
      <c r="E32" s="64"/>
      <c r="F32" s="48"/>
      <c r="G32" s="47"/>
      <c r="H32" s="47"/>
    </row>
    <row r="33" spans="1:8" ht="18.75" customHeight="1" x14ac:dyDescent="0.2">
      <c r="A33" s="43"/>
      <c r="B33" s="47"/>
      <c r="C33" s="47"/>
      <c r="D33" s="64"/>
      <c r="E33" s="64"/>
      <c r="F33" s="48"/>
      <c r="G33" s="47"/>
      <c r="H33" s="47"/>
    </row>
    <row r="34" spans="1:8" ht="18.75" customHeight="1" x14ac:dyDescent="0.2">
      <c r="A34" s="43"/>
      <c r="B34" s="47"/>
      <c r="C34" s="47"/>
      <c r="D34" s="64"/>
      <c r="E34" s="64"/>
      <c r="F34" s="48"/>
      <c r="G34" s="47"/>
      <c r="H34" s="47"/>
    </row>
    <row r="35" spans="1:8" ht="18.75" customHeight="1" x14ac:dyDescent="0.2">
      <c r="A35" s="43"/>
      <c r="B35" s="47"/>
      <c r="C35" s="47"/>
      <c r="D35" s="64"/>
      <c r="E35" s="64"/>
      <c r="F35" s="48"/>
      <c r="G35" s="47"/>
      <c r="H35" s="47"/>
    </row>
    <row r="36" spans="1:8" ht="18.75" customHeight="1" x14ac:dyDescent="0.2">
      <c r="B36" s="70"/>
      <c r="C36" s="70"/>
      <c r="D36" s="71"/>
      <c r="E36" s="71"/>
      <c r="F36" s="72"/>
    </row>
    <row r="37" spans="1:8" ht="18.75" customHeight="1" x14ac:dyDescent="0.2">
      <c r="B37" s="70"/>
      <c r="C37" s="70"/>
      <c r="D37" s="71"/>
      <c r="E37" s="71"/>
      <c r="F37" s="72"/>
    </row>
    <row r="38" spans="1:8" ht="18.75" customHeight="1" x14ac:dyDescent="0.2">
      <c r="B38" s="70"/>
      <c r="C38" s="70"/>
      <c r="D38" s="71"/>
      <c r="E38" s="71"/>
      <c r="F38" s="72"/>
    </row>
    <row r="39" spans="1:8" ht="18.75" customHeight="1" x14ac:dyDescent="0.2">
      <c r="B39" s="70"/>
      <c r="C39" s="70"/>
      <c r="D39" s="71"/>
      <c r="E39" s="71"/>
      <c r="F39" s="72"/>
    </row>
    <row r="40" spans="1:8" ht="18.75" customHeight="1" x14ac:dyDescent="0.2">
      <c r="B40" s="70"/>
      <c r="C40" s="70"/>
      <c r="D40" s="71"/>
      <c r="E40" s="71"/>
      <c r="F40" s="72"/>
    </row>
    <row r="41" spans="1:8" ht="18.75" customHeight="1" x14ac:dyDescent="0.2">
      <c r="B41" s="70"/>
      <c r="C41" s="70"/>
      <c r="D41" s="71"/>
      <c r="E41" s="71"/>
      <c r="F41" s="72"/>
    </row>
    <row r="42" spans="1:8" ht="18.75" customHeight="1" x14ac:dyDescent="0.2">
      <c r="B42" s="70"/>
      <c r="C42" s="70"/>
      <c r="D42" s="71"/>
      <c r="E42" s="71"/>
      <c r="F42" s="72"/>
    </row>
    <row r="43" spans="1:8" ht="18.75" customHeight="1" x14ac:dyDescent="0.2">
      <c r="B43" s="70"/>
      <c r="C43" s="70"/>
      <c r="D43" s="71"/>
      <c r="E43" s="71"/>
      <c r="F43" s="72"/>
    </row>
    <row r="44" spans="1:8" ht="18.75" customHeight="1" x14ac:dyDescent="0.2">
      <c r="B44" s="70"/>
      <c r="C44" s="70"/>
      <c r="D44" s="71"/>
      <c r="E44" s="71"/>
      <c r="F44" s="72"/>
    </row>
    <row r="45" spans="1:8" ht="18.75" customHeight="1" x14ac:dyDescent="0.2">
      <c r="B45" s="70"/>
      <c r="C45" s="70"/>
      <c r="D45" s="71"/>
      <c r="E45" s="71"/>
      <c r="F45" s="72"/>
    </row>
    <row r="46" spans="1:8" ht="18.75" customHeight="1" x14ac:dyDescent="0.2">
      <c r="B46" s="70"/>
      <c r="C46" s="70"/>
      <c r="D46" s="71"/>
      <c r="E46" s="71"/>
      <c r="F46" s="72"/>
    </row>
    <row r="47" spans="1:8" ht="18.75" customHeight="1" x14ac:dyDescent="0.2">
      <c r="B47" s="70"/>
      <c r="C47" s="70"/>
      <c r="D47" s="71"/>
      <c r="E47" s="71"/>
      <c r="F47" s="72"/>
    </row>
    <row r="48" spans="1:8" ht="18.75" customHeight="1" x14ac:dyDescent="0.2">
      <c r="B48" s="70"/>
      <c r="C48" s="70"/>
      <c r="D48" s="71"/>
      <c r="E48" s="71"/>
      <c r="F48" s="72"/>
    </row>
  </sheetData>
  <mergeCells count="1">
    <mergeCell ref="B1:C1"/>
  </mergeCells>
  <phoneticPr fontId="0" type="noConversion"/>
  <printOptions horizontalCentered="1" verticalCentered="1" gridLines="1" gridLinesSet="0"/>
  <pageMargins left="0.5" right="0.5" top="1" bottom="1" header="0.5" footer="0.5"/>
  <pageSetup orientation="portrait" horizontalDpi="240" verticalDpi="144" r:id="rId1"/>
  <headerFooter alignWithMargins="0">
    <oddHeader>&amp;C02 Lease Payments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Normal="100" workbookViewId="0">
      <selection sqref="A1:B1"/>
    </sheetView>
  </sheetViews>
  <sheetFormatPr defaultRowHeight="15.75" customHeight="1" x14ac:dyDescent="0.2"/>
  <cols>
    <col min="1" max="1" width="14.140625" style="123" customWidth="1"/>
    <col min="2" max="2" width="27.5703125" style="124" customWidth="1"/>
    <col min="3" max="3" width="12.85546875" style="124" customWidth="1"/>
    <col min="4" max="4" width="15" style="125" bestFit="1" customWidth="1"/>
    <col min="5" max="5" width="17.85546875" style="125" customWidth="1"/>
    <col min="6" max="6" width="12.42578125" style="125" customWidth="1"/>
    <col min="7" max="7" width="12.42578125" style="319" customWidth="1"/>
    <col min="8" max="8" width="18.7109375" style="125" customWidth="1"/>
    <col min="9" max="9" width="18.140625" style="125" customWidth="1"/>
  </cols>
  <sheetData>
    <row r="1" spans="1:9" s="127" customFormat="1" ht="15.75" customHeight="1" x14ac:dyDescent="0.25">
      <c r="A1" s="350" t="s">
        <v>566</v>
      </c>
      <c r="B1" s="351"/>
      <c r="C1" s="64"/>
      <c r="D1" s="48"/>
      <c r="E1" s="48"/>
      <c r="F1" s="322"/>
      <c r="G1" s="43"/>
      <c r="H1" s="318"/>
      <c r="I1" s="318"/>
    </row>
    <row r="2" spans="1:9" s="127" customFormat="1" ht="15.75" customHeight="1" x14ac:dyDescent="0.25">
      <c r="A2" s="38" t="s">
        <v>560</v>
      </c>
      <c r="B2" s="38" t="s">
        <v>56</v>
      </c>
      <c r="C2" s="39" t="s">
        <v>567</v>
      </c>
      <c r="D2" s="40" t="s">
        <v>78</v>
      </c>
      <c r="E2" s="40" t="s">
        <v>58</v>
      </c>
      <c r="F2" s="323" t="s">
        <v>564</v>
      </c>
      <c r="G2" s="38" t="s">
        <v>563</v>
      </c>
      <c r="H2" s="318"/>
      <c r="I2" s="318"/>
    </row>
    <row r="3" spans="1:9" ht="15.75" customHeight="1" x14ac:dyDescent="0.25">
      <c r="A3" s="38" t="s">
        <v>568</v>
      </c>
      <c r="B3" s="38"/>
      <c r="C3" s="39"/>
      <c r="D3" s="40" t="s">
        <v>60</v>
      </c>
      <c r="E3" s="40"/>
      <c r="F3" s="323" t="s">
        <v>4</v>
      </c>
      <c r="G3" s="38"/>
      <c r="H3" s="319"/>
      <c r="I3" s="319"/>
    </row>
    <row r="4" spans="1:9" ht="15.75" customHeight="1" x14ac:dyDescent="0.2">
      <c r="A4" s="47" t="s">
        <v>569</v>
      </c>
      <c r="B4" s="47"/>
      <c r="C4" s="64"/>
      <c r="D4" s="48"/>
      <c r="E4" s="48">
        <v>17123.52</v>
      </c>
      <c r="F4" s="322"/>
      <c r="G4" s="43"/>
      <c r="H4" s="319"/>
      <c r="I4" s="319"/>
    </row>
    <row r="5" spans="1:9" ht="15.75" customHeight="1" x14ac:dyDescent="0.2">
      <c r="A5" s="314">
        <v>2203001</v>
      </c>
      <c r="B5" s="47" t="s">
        <v>570</v>
      </c>
      <c r="C5" s="47" t="s">
        <v>82</v>
      </c>
      <c r="D5" s="84"/>
      <c r="E5" s="48">
        <f>+E4-D5</f>
        <v>17123.52</v>
      </c>
      <c r="F5" s="322"/>
      <c r="G5" s="315"/>
      <c r="H5" s="319"/>
      <c r="I5" s="319"/>
    </row>
    <row r="6" spans="1:9" ht="15.75" customHeight="1" x14ac:dyDescent="0.2">
      <c r="A6" s="314"/>
      <c r="B6" s="47" t="s">
        <v>54</v>
      </c>
      <c r="C6" s="47" t="s">
        <v>83</v>
      </c>
      <c r="D6" s="84"/>
      <c r="E6" s="48">
        <f t="shared" ref="E6:E40" si="0">+E5-D6</f>
        <v>17123.52</v>
      </c>
      <c r="F6" s="322"/>
      <c r="G6" s="315"/>
      <c r="H6" s="319"/>
      <c r="I6" s="319"/>
    </row>
    <row r="7" spans="1:9" ht="15.75" customHeight="1" x14ac:dyDescent="0.2">
      <c r="A7" s="314"/>
      <c r="B7" s="47"/>
      <c r="C7" s="47" t="s">
        <v>84</v>
      </c>
      <c r="D7" s="84"/>
      <c r="E7" s="48">
        <f t="shared" si="0"/>
        <v>17123.52</v>
      </c>
      <c r="F7" s="322"/>
      <c r="G7" s="315"/>
      <c r="H7" s="319"/>
      <c r="I7" s="319"/>
    </row>
    <row r="8" spans="1:9" ht="15.75" customHeight="1" x14ac:dyDescent="0.2">
      <c r="A8" s="314"/>
      <c r="B8" s="47"/>
      <c r="C8" s="47" t="s">
        <v>85</v>
      </c>
      <c r="D8" s="84"/>
      <c r="E8" s="48">
        <f t="shared" si="0"/>
        <v>17123.52</v>
      </c>
      <c r="F8" s="322"/>
      <c r="G8" s="315"/>
      <c r="H8" s="319"/>
      <c r="I8" s="319"/>
    </row>
    <row r="9" spans="1:9" ht="15.75" customHeight="1" x14ac:dyDescent="0.2">
      <c r="A9" s="314"/>
      <c r="B9" s="47"/>
      <c r="C9" s="47" t="s">
        <v>86</v>
      </c>
      <c r="D9" s="84"/>
      <c r="E9" s="48">
        <f t="shared" si="0"/>
        <v>17123.52</v>
      </c>
      <c r="F9" s="322"/>
      <c r="G9" s="315"/>
      <c r="H9" s="319"/>
      <c r="I9" s="319"/>
    </row>
    <row r="10" spans="1:9" s="128" customFormat="1" ht="15.75" customHeight="1" x14ac:dyDescent="0.2">
      <c r="A10" s="314"/>
      <c r="B10" s="47"/>
      <c r="C10" s="47" t="s">
        <v>87</v>
      </c>
      <c r="D10" s="84"/>
      <c r="E10" s="48">
        <f t="shared" si="0"/>
        <v>17123.52</v>
      </c>
      <c r="F10" s="322"/>
      <c r="G10" s="43"/>
      <c r="H10" s="320"/>
      <c r="I10" s="320"/>
    </row>
    <row r="11" spans="1:9" ht="15.75" customHeight="1" x14ac:dyDescent="0.2">
      <c r="A11" s="314"/>
      <c r="B11" s="47"/>
      <c r="C11" s="47" t="s">
        <v>88</v>
      </c>
      <c r="D11" s="84"/>
      <c r="E11" s="48">
        <f t="shared" si="0"/>
        <v>17123.52</v>
      </c>
      <c r="F11" s="322"/>
      <c r="G11" s="43"/>
      <c r="H11" s="319"/>
      <c r="I11" s="319"/>
    </row>
    <row r="12" spans="1:9" ht="15.75" customHeight="1" x14ac:dyDescent="0.2">
      <c r="A12" s="314"/>
      <c r="B12" s="47"/>
      <c r="C12" s="47" t="s">
        <v>89</v>
      </c>
      <c r="D12" s="84"/>
      <c r="E12" s="48">
        <f t="shared" si="0"/>
        <v>17123.52</v>
      </c>
      <c r="F12" s="322"/>
      <c r="G12" s="43"/>
      <c r="H12" s="319"/>
      <c r="I12" s="319"/>
    </row>
    <row r="13" spans="1:9" ht="15.75" customHeight="1" x14ac:dyDescent="0.2">
      <c r="A13" s="314"/>
      <c r="B13" s="47"/>
      <c r="C13" s="47" t="s">
        <v>90</v>
      </c>
      <c r="D13" s="84"/>
      <c r="E13" s="48">
        <f t="shared" si="0"/>
        <v>17123.52</v>
      </c>
      <c r="F13" s="322"/>
      <c r="G13" s="43"/>
      <c r="H13" s="319"/>
      <c r="I13" s="319"/>
    </row>
    <row r="14" spans="1:9" ht="15.75" customHeight="1" x14ac:dyDescent="0.2">
      <c r="A14" s="66"/>
      <c r="B14" s="47"/>
      <c r="C14" s="47" t="s">
        <v>91</v>
      </c>
      <c r="D14" s="84"/>
      <c r="E14" s="48">
        <f t="shared" si="0"/>
        <v>17123.52</v>
      </c>
      <c r="F14" s="322"/>
      <c r="G14" s="43"/>
      <c r="H14" s="319"/>
      <c r="I14" s="319"/>
    </row>
    <row r="15" spans="1:9" ht="15.75" customHeight="1" x14ac:dyDescent="0.2">
      <c r="A15" s="314"/>
      <c r="B15" s="47"/>
      <c r="C15" s="47" t="s">
        <v>92</v>
      </c>
      <c r="D15" s="84"/>
      <c r="E15" s="48">
        <f t="shared" si="0"/>
        <v>17123.52</v>
      </c>
      <c r="F15" s="322"/>
      <c r="G15" s="43"/>
      <c r="H15" s="319"/>
      <c r="I15" s="319"/>
    </row>
    <row r="16" spans="1:9" ht="15.75" customHeight="1" x14ac:dyDescent="0.2">
      <c r="A16" s="314"/>
      <c r="B16" s="47"/>
      <c r="C16" s="47" t="s">
        <v>93</v>
      </c>
      <c r="D16" s="84"/>
      <c r="E16" s="48">
        <f t="shared" si="0"/>
        <v>17123.52</v>
      </c>
      <c r="F16" s="322"/>
      <c r="G16" s="43"/>
      <c r="H16" s="319"/>
      <c r="I16" s="319"/>
    </row>
    <row r="17" spans="1:9" s="198" customFormat="1" ht="15.75" customHeight="1" x14ac:dyDescent="0.2">
      <c r="A17" s="314">
        <v>2203002</v>
      </c>
      <c r="B17" s="47" t="s">
        <v>571</v>
      </c>
      <c r="C17" s="47" t="s">
        <v>82</v>
      </c>
      <c r="D17" s="84"/>
      <c r="E17" s="48">
        <f t="shared" si="0"/>
        <v>17123.52</v>
      </c>
      <c r="F17" s="322"/>
      <c r="G17" s="315"/>
      <c r="H17" s="321"/>
      <c r="I17" s="321"/>
    </row>
    <row r="18" spans="1:9" ht="15.75" customHeight="1" x14ac:dyDescent="0.2">
      <c r="A18" s="314"/>
      <c r="B18" s="47"/>
      <c r="C18" s="47" t="s">
        <v>83</v>
      </c>
      <c r="D18" s="84"/>
      <c r="E18" s="48">
        <f t="shared" si="0"/>
        <v>17123.52</v>
      </c>
      <c r="F18" s="322"/>
      <c r="G18" s="315"/>
      <c r="H18" s="319"/>
      <c r="I18" s="319"/>
    </row>
    <row r="19" spans="1:9" ht="15.75" customHeight="1" x14ac:dyDescent="0.2">
      <c r="A19" s="314"/>
      <c r="B19" s="47"/>
      <c r="C19" s="47" t="s">
        <v>84</v>
      </c>
      <c r="D19" s="84"/>
      <c r="E19" s="48">
        <f t="shared" si="0"/>
        <v>17123.52</v>
      </c>
      <c r="F19" s="322"/>
      <c r="G19" s="315"/>
    </row>
    <row r="20" spans="1:9" ht="15.75" customHeight="1" x14ac:dyDescent="0.2">
      <c r="A20" s="314"/>
      <c r="B20" s="47"/>
      <c r="C20" s="47" t="s">
        <v>85</v>
      </c>
      <c r="D20" s="84"/>
      <c r="E20" s="48">
        <f t="shared" si="0"/>
        <v>17123.52</v>
      </c>
      <c r="F20" s="322"/>
      <c r="G20" s="315"/>
    </row>
    <row r="21" spans="1:9" ht="15.75" customHeight="1" x14ac:dyDescent="0.2">
      <c r="A21" s="314"/>
      <c r="B21" s="47"/>
      <c r="C21" s="47" t="s">
        <v>86</v>
      </c>
      <c r="D21" s="84"/>
      <c r="E21" s="48">
        <f t="shared" si="0"/>
        <v>17123.52</v>
      </c>
      <c r="F21" s="322"/>
      <c r="G21" s="315"/>
    </row>
    <row r="22" spans="1:9" ht="15.75" customHeight="1" x14ac:dyDescent="0.25">
      <c r="A22" s="314"/>
      <c r="B22" s="47"/>
      <c r="C22" s="47" t="s">
        <v>87</v>
      </c>
      <c r="D22" s="48"/>
      <c r="E22" s="48">
        <f t="shared" si="0"/>
        <v>17123.52</v>
      </c>
      <c r="F22" s="322"/>
      <c r="G22" s="43"/>
      <c r="H22" s="126"/>
      <c r="I22" s="126"/>
    </row>
    <row r="23" spans="1:9" ht="15.75" customHeight="1" x14ac:dyDescent="0.2">
      <c r="A23" s="47"/>
      <c r="B23" s="47"/>
      <c r="C23" s="47" t="s">
        <v>88</v>
      </c>
      <c r="D23" s="48"/>
      <c r="E23" s="48">
        <f t="shared" si="0"/>
        <v>17123.52</v>
      </c>
      <c r="F23" s="322"/>
      <c r="G23" s="43"/>
    </row>
    <row r="24" spans="1:9" ht="15.75" customHeight="1" x14ac:dyDescent="0.2">
      <c r="A24" s="314"/>
      <c r="B24" s="47"/>
      <c r="C24" s="47" t="s">
        <v>89</v>
      </c>
      <c r="D24" s="48"/>
      <c r="E24" s="48">
        <f t="shared" si="0"/>
        <v>17123.52</v>
      </c>
      <c r="F24" s="322"/>
      <c r="G24" s="43"/>
    </row>
    <row r="25" spans="1:9" ht="15.75" customHeight="1" x14ac:dyDescent="0.2">
      <c r="A25" s="314"/>
      <c r="B25" s="47"/>
      <c r="C25" s="47" t="s">
        <v>90</v>
      </c>
      <c r="D25" s="48"/>
      <c r="E25" s="48">
        <f t="shared" si="0"/>
        <v>17123.52</v>
      </c>
      <c r="F25" s="322"/>
      <c r="G25" s="43"/>
    </row>
    <row r="26" spans="1:9" ht="15.75" customHeight="1" x14ac:dyDescent="0.2">
      <c r="A26" s="314"/>
      <c r="B26" s="47"/>
      <c r="C26" s="47" t="s">
        <v>91</v>
      </c>
      <c r="D26" s="48"/>
      <c r="E26" s="48">
        <f t="shared" si="0"/>
        <v>17123.52</v>
      </c>
      <c r="F26" s="322"/>
      <c r="G26" s="43"/>
    </row>
    <row r="27" spans="1:9" ht="15.75" customHeight="1" x14ac:dyDescent="0.2">
      <c r="A27" s="314"/>
      <c r="B27" s="47"/>
      <c r="C27" s="47" t="s">
        <v>92</v>
      </c>
      <c r="D27" s="48"/>
      <c r="E27" s="48">
        <f t="shared" si="0"/>
        <v>17123.52</v>
      </c>
      <c r="F27" s="322"/>
      <c r="G27" s="43"/>
    </row>
    <row r="28" spans="1:9" ht="15.75" customHeight="1" x14ac:dyDescent="0.2">
      <c r="A28" s="314"/>
      <c r="B28" s="47"/>
      <c r="C28" s="47" t="s">
        <v>93</v>
      </c>
      <c r="D28" s="48"/>
      <c r="E28" s="48">
        <f t="shared" si="0"/>
        <v>17123.52</v>
      </c>
      <c r="F28" s="322"/>
      <c r="G28" s="43"/>
    </row>
    <row r="29" spans="1:9" ht="15.75" customHeight="1" x14ac:dyDescent="0.2">
      <c r="A29" s="314">
        <v>2203003</v>
      </c>
      <c r="B29" s="47" t="s">
        <v>94</v>
      </c>
      <c r="C29" s="47" t="s">
        <v>82</v>
      </c>
      <c r="D29" s="48"/>
      <c r="E29" s="48">
        <f t="shared" si="0"/>
        <v>17123.52</v>
      </c>
      <c r="F29" s="322"/>
      <c r="G29" s="43"/>
    </row>
    <row r="30" spans="1:9" ht="15.75" customHeight="1" x14ac:dyDescent="0.2">
      <c r="A30" s="314"/>
      <c r="B30" s="47"/>
      <c r="C30" s="47" t="s">
        <v>83</v>
      </c>
      <c r="D30" s="48"/>
      <c r="E30" s="48">
        <f t="shared" si="0"/>
        <v>17123.52</v>
      </c>
      <c r="F30" s="322"/>
      <c r="G30" s="43"/>
    </row>
    <row r="31" spans="1:9" ht="15.75" customHeight="1" x14ac:dyDescent="0.2">
      <c r="A31" s="314"/>
      <c r="B31" s="47"/>
      <c r="C31" s="47" t="s">
        <v>84</v>
      </c>
      <c r="D31" s="48"/>
      <c r="E31" s="48">
        <f t="shared" si="0"/>
        <v>17123.52</v>
      </c>
      <c r="F31" s="322"/>
      <c r="G31" s="43"/>
    </row>
    <row r="32" spans="1:9" ht="15.75" customHeight="1" x14ac:dyDescent="0.2">
      <c r="A32" s="314"/>
      <c r="B32" s="47"/>
      <c r="C32" s="47" t="s">
        <v>85</v>
      </c>
      <c r="D32" s="48"/>
      <c r="E32" s="48">
        <f t="shared" si="0"/>
        <v>17123.52</v>
      </c>
      <c r="F32" s="322"/>
      <c r="G32" s="43"/>
    </row>
    <row r="33" spans="1:7" ht="15.75" customHeight="1" x14ac:dyDescent="0.2">
      <c r="A33" s="314"/>
      <c r="B33" s="47"/>
      <c r="C33" s="47" t="s">
        <v>86</v>
      </c>
      <c r="D33" s="48"/>
      <c r="E33" s="48">
        <f t="shared" si="0"/>
        <v>17123.52</v>
      </c>
      <c r="F33" s="322"/>
      <c r="G33" s="43"/>
    </row>
    <row r="34" spans="1:7" ht="15.75" customHeight="1" x14ac:dyDescent="0.2">
      <c r="A34" s="314"/>
      <c r="B34" s="47"/>
      <c r="C34" s="47" t="s">
        <v>87</v>
      </c>
      <c r="D34" s="48"/>
      <c r="E34" s="48">
        <f t="shared" si="0"/>
        <v>17123.52</v>
      </c>
      <c r="F34" s="322"/>
      <c r="G34" s="43"/>
    </row>
    <row r="35" spans="1:7" ht="15.75" customHeight="1" x14ac:dyDescent="0.2">
      <c r="A35" s="314"/>
      <c r="B35" s="47"/>
      <c r="C35" s="47" t="s">
        <v>88</v>
      </c>
      <c r="D35" s="48"/>
      <c r="E35" s="48">
        <f t="shared" si="0"/>
        <v>17123.52</v>
      </c>
      <c r="F35" s="322"/>
      <c r="G35" s="43"/>
    </row>
    <row r="36" spans="1:7" ht="15.75" customHeight="1" x14ac:dyDescent="0.2">
      <c r="A36" s="314"/>
      <c r="B36" s="47"/>
      <c r="C36" s="47" t="s">
        <v>89</v>
      </c>
      <c r="D36" s="48"/>
      <c r="E36" s="48">
        <f t="shared" si="0"/>
        <v>17123.52</v>
      </c>
      <c r="F36" s="322"/>
      <c r="G36" s="43"/>
    </row>
    <row r="37" spans="1:7" ht="15.75" customHeight="1" x14ac:dyDescent="0.2">
      <c r="A37" s="314"/>
      <c r="B37" s="47"/>
      <c r="C37" s="47" t="s">
        <v>90</v>
      </c>
      <c r="D37" s="48"/>
      <c r="E37" s="48">
        <f t="shared" si="0"/>
        <v>17123.52</v>
      </c>
      <c r="F37" s="322"/>
      <c r="G37" s="43"/>
    </row>
    <row r="38" spans="1:7" ht="15.75" customHeight="1" x14ac:dyDescent="0.2">
      <c r="A38" s="314"/>
      <c r="B38" s="47"/>
      <c r="C38" s="47" t="s">
        <v>91</v>
      </c>
      <c r="D38" s="48"/>
      <c r="E38" s="48">
        <f t="shared" si="0"/>
        <v>17123.52</v>
      </c>
      <c r="F38" s="322"/>
      <c r="G38" s="43"/>
    </row>
    <row r="39" spans="1:7" ht="15.75" customHeight="1" x14ac:dyDescent="0.2">
      <c r="A39" s="314"/>
      <c r="B39" s="47"/>
      <c r="C39" s="47" t="s">
        <v>92</v>
      </c>
      <c r="D39" s="48"/>
      <c r="E39" s="48">
        <f t="shared" si="0"/>
        <v>17123.52</v>
      </c>
      <c r="F39" s="322"/>
      <c r="G39" s="43"/>
    </row>
    <row r="40" spans="1:7" ht="15.75" customHeight="1" x14ac:dyDescent="0.2">
      <c r="A40" s="314"/>
      <c r="B40" s="47"/>
      <c r="C40" s="47" t="s">
        <v>93</v>
      </c>
      <c r="D40" s="48"/>
      <c r="E40" s="48">
        <f t="shared" si="0"/>
        <v>17123.52</v>
      </c>
      <c r="F40" s="322"/>
      <c r="G40" s="43"/>
    </row>
    <row r="41" spans="1:7" ht="15.75" customHeight="1" x14ac:dyDescent="0.2">
      <c r="A41" s="314"/>
      <c r="B41" s="47"/>
      <c r="C41" s="47"/>
      <c r="D41" s="48"/>
      <c r="E41" s="48"/>
      <c r="F41" s="322"/>
      <c r="G41" s="43"/>
    </row>
    <row r="42" spans="1:7" ht="15.75" customHeight="1" x14ac:dyDescent="0.2">
      <c r="A42" s="314"/>
      <c r="B42" s="47"/>
      <c r="C42" s="47"/>
      <c r="D42" s="48"/>
      <c r="E42" s="48"/>
      <c r="F42" s="322"/>
      <c r="G42" s="43"/>
    </row>
    <row r="43" spans="1:7" ht="15.75" customHeight="1" x14ac:dyDescent="0.2">
      <c r="A43" s="314"/>
      <c r="B43" s="47"/>
      <c r="C43" s="47"/>
      <c r="D43" s="48"/>
      <c r="E43" s="48"/>
      <c r="F43" s="322"/>
      <c r="G43" s="43"/>
    </row>
    <row r="44" spans="1:7" ht="15.75" customHeight="1" x14ac:dyDescent="0.2">
      <c r="A44" s="47"/>
      <c r="B44" s="47"/>
      <c r="C44" s="47"/>
      <c r="D44" s="48"/>
      <c r="E44" s="48"/>
      <c r="F44" s="322"/>
      <c r="G44" s="43"/>
    </row>
  </sheetData>
  <mergeCells count="1">
    <mergeCell ref="A1:B1"/>
  </mergeCells>
  <phoneticPr fontId="0" type="noConversion"/>
  <printOptions horizontalCentered="1" verticalCentered="1"/>
  <pageMargins left="0.75" right="0.75" top="1" bottom="1" header="0.5" footer="0.5"/>
  <pageSetup paperSize="5" orientation="landscape" horizontalDpi="300" verticalDpi="300" r:id="rId1"/>
  <headerFooter alignWithMargins="0">
    <oddHeader>&amp;CProjected Fuel Usage 2002
(3)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workbookViewId="0">
      <selection sqref="A1:B1"/>
    </sheetView>
  </sheetViews>
  <sheetFormatPr defaultRowHeight="12.75" x14ac:dyDescent="0.2"/>
  <cols>
    <col min="1" max="1" width="19.85546875" style="258" bestFit="1" customWidth="1"/>
    <col min="2" max="2" width="29.5703125" style="258" bestFit="1" customWidth="1"/>
    <col min="3" max="4" width="12.85546875" style="258" bestFit="1" customWidth="1"/>
    <col min="5" max="5" width="12.140625" style="258" bestFit="1" customWidth="1"/>
    <col min="6" max="6" width="14.140625" style="258" bestFit="1" customWidth="1"/>
    <col min="7" max="7" width="22.42578125" style="258" bestFit="1" customWidth="1"/>
    <col min="8" max="8" width="11.5703125" style="258" bestFit="1" customWidth="1"/>
    <col min="9" max="9" width="10" style="339" customWidth="1"/>
    <col min="10" max="10" width="9.28515625" style="334" bestFit="1" customWidth="1"/>
    <col min="11" max="12" width="9.140625" style="334"/>
    <col min="13" max="13" width="10.28515625" style="334" bestFit="1" customWidth="1"/>
    <col min="14" max="20" width="9.140625" style="334"/>
    <col min="21" max="16384" width="9.140625" style="258"/>
  </cols>
  <sheetData>
    <row r="1" spans="1:15" ht="15.75" x14ac:dyDescent="0.25">
      <c r="A1" s="352" t="s">
        <v>618</v>
      </c>
      <c r="B1" s="353"/>
      <c r="C1" s="47"/>
      <c r="D1" s="324"/>
      <c r="E1" s="84"/>
      <c r="F1" s="47"/>
      <c r="G1" s="47"/>
      <c r="H1" s="316"/>
      <c r="I1" s="43"/>
      <c r="J1" s="260"/>
      <c r="K1" s="260"/>
      <c r="L1" s="260"/>
      <c r="M1" s="260"/>
      <c r="N1" s="260"/>
      <c r="O1" s="333"/>
    </row>
    <row r="2" spans="1:15" ht="15.75" x14ac:dyDescent="0.25">
      <c r="A2" s="56" t="s">
        <v>560</v>
      </c>
      <c r="B2" s="38" t="s">
        <v>56</v>
      </c>
      <c r="C2" s="38" t="s">
        <v>60</v>
      </c>
      <c r="D2" s="38" t="s">
        <v>78</v>
      </c>
      <c r="E2" s="105" t="s">
        <v>95</v>
      </c>
      <c r="F2" s="38" t="s">
        <v>58</v>
      </c>
      <c r="G2" s="77" t="s">
        <v>573</v>
      </c>
      <c r="H2" s="317" t="s">
        <v>562</v>
      </c>
      <c r="I2" s="38" t="s">
        <v>563</v>
      </c>
      <c r="J2" s="259"/>
      <c r="K2" s="259"/>
      <c r="L2" s="259"/>
      <c r="M2" s="259"/>
      <c r="N2" s="259"/>
      <c r="O2" s="335"/>
    </row>
    <row r="3" spans="1:15" ht="15.75" x14ac:dyDescent="0.25">
      <c r="A3" s="56" t="s">
        <v>568</v>
      </c>
      <c r="B3" s="77"/>
      <c r="C3" s="38" t="s">
        <v>61</v>
      </c>
      <c r="D3" s="38" t="s">
        <v>60</v>
      </c>
      <c r="E3" s="105" t="s">
        <v>60</v>
      </c>
      <c r="F3" s="77"/>
      <c r="G3" s="77" t="s">
        <v>574</v>
      </c>
      <c r="H3" s="317" t="s">
        <v>54</v>
      </c>
      <c r="I3" s="38"/>
      <c r="J3" s="259"/>
      <c r="K3" s="259"/>
      <c r="L3" s="259"/>
      <c r="M3" s="259"/>
      <c r="N3" s="259"/>
      <c r="O3" s="335"/>
    </row>
    <row r="4" spans="1:15" ht="15" x14ac:dyDescent="0.2">
      <c r="A4" s="59" t="s">
        <v>569</v>
      </c>
      <c r="B4" s="47"/>
      <c r="C4" s="47"/>
      <c r="D4" s="47"/>
      <c r="E4" s="84"/>
      <c r="F4" s="48">
        <v>25189.8</v>
      </c>
      <c r="G4" s="47"/>
      <c r="H4" s="316"/>
      <c r="I4" s="43"/>
      <c r="J4" s="259"/>
      <c r="K4" s="259"/>
      <c r="L4" s="259"/>
      <c r="M4" s="259"/>
      <c r="N4" s="259"/>
      <c r="O4" s="335"/>
    </row>
    <row r="5" spans="1:15" ht="15" x14ac:dyDescent="0.2">
      <c r="A5" s="59">
        <v>2204001</v>
      </c>
      <c r="B5" s="47" t="s">
        <v>575</v>
      </c>
      <c r="C5" s="325">
        <v>12.5</v>
      </c>
      <c r="D5" s="325">
        <f>C5*13</f>
        <v>162.5</v>
      </c>
      <c r="E5" s="84"/>
      <c r="F5" s="325">
        <f t="shared" ref="F5:F39" si="0">+F4-E5</f>
        <v>25189.8</v>
      </c>
      <c r="G5" s="47"/>
      <c r="H5" s="316"/>
      <c r="I5" s="43"/>
      <c r="J5" s="259"/>
      <c r="K5" s="259"/>
      <c r="L5" s="259"/>
      <c r="M5" s="259"/>
      <c r="N5" s="259"/>
      <c r="O5" s="335"/>
    </row>
    <row r="6" spans="1:15" ht="15" x14ac:dyDescent="0.2">
      <c r="A6" s="59"/>
      <c r="B6" s="47" t="s">
        <v>576</v>
      </c>
      <c r="C6" s="325"/>
      <c r="D6" s="325"/>
      <c r="E6" s="84"/>
      <c r="F6" s="325">
        <f t="shared" si="0"/>
        <v>25189.8</v>
      </c>
      <c r="G6" s="47"/>
      <c r="H6" s="316"/>
      <c r="I6" s="315"/>
      <c r="J6" s="259"/>
      <c r="K6" s="259"/>
      <c r="L6" s="259"/>
      <c r="M6" s="259"/>
      <c r="N6" s="259"/>
      <c r="O6" s="335"/>
    </row>
    <row r="7" spans="1:15" ht="15" x14ac:dyDescent="0.2">
      <c r="A7" s="59"/>
      <c r="B7" s="47" t="s">
        <v>577</v>
      </c>
      <c r="C7" s="325"/>
      <c r="D7" s="325"/>
      <c r="E7" s="84"/>
      <c r="F7" s="325">
        <f t="shared" si="0"/>
        <v>25189.8</v>
      </c>
      <c r="G7" s="47"/>
      <c r="H7" s="316"/>
      <c r="I7" s="315"/>
      <c r="J7" s="259"/>
      <c r="K7" s="259"/>
      <c r="L7" s="259"/>
      <c r="M7" s="259"/>
      <c r="N7" s="259"/>
      <c r="O7" s="335"/>
    </row>
    <row r="8" spans="1:15" ht="15" x14ac:dyDescent="0.2">
      <c r="A8" s="59"/>
      <c r="B8" s="47" t="s">
        <v>577</v>
      </c>
      <c r="C8" s="325"/>
      <c r="D8" s="325"/>
      <c r="E8" s="84"/>
      <c r="F8" s="325">
        <f t="shared" si="0"/>
        <v>25189.8</v>
      </c>
      <c r="G8" s="47"/>
      <c r="H8" s="316"/>
      <c r="I8" s="315"/>
      <c r="J8" s="259"/>
      <c r="K8" s="259"/>
      <c r="L8" s="259"/>
      <c r="M8" s="259"/>
      <c r="N8" s="259"/>
      <c r="O8" s="335"/>
    </row>
    <row r="9" spans="1:15" ht="15" x14ac:dyDescent="0.2">
      <c r="A9" s="59"/>
      <c r="B9" s="47" t="s">
        <v>578</v>
      </c>
      <c r="C9" s="325"/>
      <c r="D9" s="325"/>
      <c r="E9" s="84"/>
      <c r="F9" s="325">
        <f t="shared" si="0"/>
        <v>25189.8</v>
      </c>
      <c r="G9" s="47"/>
      <c r="H9" s="316"/>
      <c r="I9" s="315"/>
      <c r="J9" s="259"/>
      <c r="K9" s="259"/>
      <c r="L9" s="259"/>
      <c r="M9" s="259"/>
      <c r="N9" s="259"/>
      <c r="O9" s="335"/>
    </row>
    <row r="10" spans="1:15" ht="15" x14ac:dyDescent="0.2">
      <c r="A10" s="59"/>
      <c r="B10" s="47" t="s">
        <v>579</v>
      </c>
      <c r="C10" s="325"/>
      <c r="D10" s="325"/>
      <c r="E10" s="84"/>
      <c r="F10" s="325">
        <f t="shared" si="0"/>
        <v>25189.8</v>
      </c>
      <c r="G10" s="47"/>
      <c r="H10" s="316"/>
      <c r="I10" s="315"/>
      <c r="J10" s="259"/>
      <c r="K10" s="259"/>
      <c r="L10" s="259"/>
      <c r="M10" s="259"/>
      <c r="N10" s="259"/>
      <c r="O10" s="335"/>
    </row>
    <row r="11" spans="1:15" ht="15" x14ac:dyDescent="0.2">
      <c r="A11" s="59"/>
      <c r="B11" s="47" t="s">
        <v>580</v>
      </c>
      <c r="C11" s="325"/>
      <c r="D11" s="325"/>
      <c r="E11" s="84"/>
      <c r="F11" s="325">
        <f t="shared" si="0"/>
        <v>25189.8</v>
      </c>
      <c r="G11" s="47"/>
      <c r="H11" s="316"/>
      <c r="I11" s="315"/>
      <c r="J11" s="259"/>
      <c r="K11" s="259"/>
      <c r="L11" s="259"/>
      <c r="M11" s="259"/>
      <c r="N11" s="259"/>
      <c r="O11" s="335"/>
    </row>
    <row r="12" spans="1:15" ht="15" x14ac:dyDescent="0.2">
      <c r="A12" s="59"/>
      <c r="B12" s="47" t="s">
        <v>581</v>
      </c>
      <c r="C12" s="325"/>
      <c r="D12" s="325"/>
      <c r="E12" s="84"/>
      <c r="F12" s="325">
        <f t="shared" si="0"/>
        <v>25189.8</v>
      </c>
      <c r="G12" s="47"/>
      <c r="H12" s="316"/>
      <c r="I12" s="315"/>
      <c r="J12" s="259"/>
      <c r="K12" s="259"/>
      <c r="L12" s="259"/>
      <c r="M12" s="259"/>
      <c r="N12" s="259"/>
      <c r="O12" s="335"/>
    </row>
    <row r="13" spans="1:15" ht="15" x14ac:dyDescent="0.2">
      <c r="A13" s="59"/>
      <c r="B13" s="47" t="s">
        <v>582</v>
      </c>
      <c r="C13" s="325"/>
      <c r="D13" s="325"/>
      <c r="E13" s="84"/>
      <c r="F13" s="325">
        <f t="shared" si="0"/>
        <v>25189.8</v>
      </c>
      <c r="G13" s="47"/>
      <c r="H13" s="316"/>
      <c r="I13" s="315"/>
      <c r="J13" s="336"/>
      <c r="K13" s="336"/>
      <c r="L13" s="336"/>
      <c r="M13" s="336"/>
      <c r="N13" s="336"/>
      <c r="O13" s="335"/>
    </row>
    <row r="14" spans="1:15" ht="15" x14ac:dyDescent="0.2">
      <c r="A14" s="59"/>
      <c r="B14" s="47" t="s">
        <v>583</v>
      </c>
      <c r="C14" s="325"/>
      <c r="D14" s="325"/>
      <c r="E14" s="84"/>
      <c r="F14" s="325">
        <f t="shared" si="0"/>
        <v>25189.8</v>
      </c>
      <c r="G14" s="47"/>
      <c r="H14" s="316"/>
      <c r="I14" s="315"/>
      <c r="J14" s="259"/>
      <c r="K14" s="259"/>
      <c r="L14" s="259"/>
      <c r="M14" s="259"/>
      <c r="N14" s="259"/>
      <c r="O14" s="335"/>
    </row>
    <row r="15" spans="1:15" ht="15" x14ac:dyDescent="0.2">
      <c r="A15" s="59"/>
      <c r="B15" s="47" t="s">
        <v>584</v>
      </c>
      <c r="C15" s="325"/>
      <c r="D15" s="325"/>
      <c r="E15" s="84"/>
      <c r="F15" s="325">
        <f t="shared" si="0"/>
        <v>25189.8</v>
      </c>
      <c r="G15" s="47"/>
      <c r="H15" s="316"/>
      <c r="I15" s="315"/>
      <c r="J15" s="259"/>
      <c r="K15" s="259"/>
      <c r="L15" s="259"/>
      <c r="M15" s="259"/>
      <c r="N15" s="259"/>
      <c r="O15" s="335"/>
    </row>
    <row r="16" spans="1:15" ht="15" x14ac:dyDescent="0.2">
      <c r="A16" s="59">
        <v>2204002</v>
      </c>
      <c r="B16" s="47" t="s">
        <v>585</v>
      </c>
      <c r="C16" s="325">
        <v>100</v>
      </c>
      <c r="D16" s="325">
        <v>100</v>
      </c>
      <c r="E16" s="84"/>
      <c r="F16" s="325">
        <f t="shared" si="0"/>
        <v>25189.8</v>
      </c>
      <c r="G16" s="47"/>
      <c r="H16" s="316"/>
      <c r="I16" s="43"/>
      <c r="J16" s="336"/>
      <c r="K16" s="259"/>
      <c r="L16" s="259"/>
      <c r="M16" s="336"/>
      <c r="N16" s="259"/>
      <c r="O16" s="335"/>
    </row>
    <row r="17" spans="1:14" ht="15" x14ac:dyDescent="0.2">
      <c r="A17" s="59"/>
      <c r="B17" s="47" t="s">
        <v>585</v>
      </c>
      <c r="C17" s="325">
        <v>100</v>
      </c>
      <c r="D17" s="325">
        <v>100</v>
      </c>
      <c r="E17" s="84"/>
      <c r="F17" s="325">
        <f t="shared" si="0"/>
        <v>25189.8</v>
      </c>
      <c r="G17" s="47"/>
      <c r="H17" s="316"/>
      <c r="I17" s="43"/>
      <c r="J17" s="259"/>
      <c r="K17" s="259"/>
      <c r="L17" s="259"/>
      <c r="M17" s="336"/>
      <c r="N17" s="259"/>
    </row>
    <row r="18" spans="1:14" ht="15" x14ac:dyDescent="0.2">
      <c r="A18" s="59">
        <v>2204003</v>
      </c>
      <c r="B18" s="47" t="s">
        <v>586</v>
      </c>
      <c r="C18" s="325">
        <v>300</v>
      </c>
      <c r="D18" s="325">
        <v>300</v>
      </c>
      <c r="E18" s="84"/>
      <c r="F18" s="325">
        <f t="shared" si="0"/>
        <v>25189.8</v>
      </c>
      <c r="G18" s="47"/>
      <c r="H18" s="316"/>
      <c r="I18" s="43"/>
      <c r="J18" s="259"/>
      <c r="K18" s="259"/>
      <c r="L18" s="259"/>
      <c r="M18" s="259"/>
      <c r="N18" s="259"/>
    </row>
    <row r="19" spans="1:14" ht="15" x14ac:dyDescent="0.2">
      <c r="A19" s="59"/>
      <c r="B19" s="47" t="s">
        <v>586</v>
      </c>
      <c r="C19" s="325">
        <v>300</v>
      </c>
      <c r="D19" s="325">
        <v>300</v>
      </c>
      <c r="E19" s="84"/>
      <c r="F19" s="325">
        <f t="shared" si="0"/>
        <v>25189.8</v>
      </c>
      <c r="G19" s="47"/>
      <c r="H19" s="316"/>
      <c r="I19" s="43"/>
      <c r="J19" s="259"/>
      <c r="K19" s="259"/>
      <c r="L19" s="259"/>
      <c r="M19" s="259"/>
      <c r="N19" s="259"/>
    </row>
    <row r="20" spans="1:14" ht="15" x14ac:dyDescent="0.2">
      <c r="A20" s="59">
        <v>2204004</v>
      </c>
      <c r="B20" s="47" t="s">
        <v>587</v>
      </c>
      <c r="C20" s="325">
        <v>300</v>
      </c>
      <c r="D20" s="325">
        <v>300</v>
      </c>
      <c r="E20" s="84"/>
      <c r="F20" s="325">
        <f t="shared" si="0"/>
        <v>25189.8</v>
      </c>
      <c r="G20" s="47"/>
      <c r="H20" s="316"/>
      <c r="I20" s="43"/>
      <c r="J20" s="259"/>
      <c r="K20" s="259"/>
      <c r="L20" s="259"/>
      <c r="M20" s="259"/>
      <c r="N20" s="259"/>
    </row>
    <row r="21" spans="1:14" ht="15" x14ac:dyDescent="0.2">
      <c r="A21" s="59">
        <v>2204005</v>
      </c>
      <c r="B21" s="47" t="s">
        <v>588</v>
      </c>
      <c r="C21" s="325">
        <v>300</v>
      </c>
      <c r="D21" s="325">
        <v>300</v>
      </c>
      <c r="E21" s="84"/>
      <c r="F21" s="325">
        <f t="shared" si="0"/>
        <v>25189.8</v>
      </c>
      <c r="G21" s="47"/>
      <c r="H21" s="316"/>
      <c r="I21" s="43"/>
      <c r="J21" s="259"/>
      <c r="K21" s="259"/>
      <c r="L21" s="259"/>
      <c r="M21" s="259"/>
      <c r="N21" s="259"/>
    </row>
    <row r="22" spans="1:14" ht="15" x14ac:dyDescent="0.2">
      <c r="A22" s="59">
        <v>2204006</v>
      </c>
      <c r="B22" s="47" t="s">
        <v>589</v>
      </c>
      <c r="C22" s="325">
        <v>300</v>
      </c>
      <c r="D22" s="325">
        <v>300</v>
      </c>
      <c r="E22" s="84"/>
      <c r="F22" s="325">
        <f t="shared" si="0"/>
        <v>25189.8</v>
      </c>
      <c r="G22" s="47"/>
      <c r="H22" s="316"/>
      <c r="I22" s="315"/>
      <c r="J22" s="259"/>
      <c r="K22" s="259"/>
      <c r="L22" s="259"/>
      <c r="M22" s="259"/>
      <c r="N22" s="259"/>
    </row>
    <row r="23" spans="1:14" ht="15" x14ac:dyDescent="0.2">
      <c r="A23" s="59"/>
      <c r="B23" s="47" t="s">
        <v>589</v>
      </c>
      <c r="C23" s="325">
        <v>300</v>
      </c>
      <c r="D23" s="325">
        <v>300</v>
      </c>
      <c r="E23" s="84"/>
      <c r="F23" s="325">
        <f t="shared" si="0"/>
        <v>25189.8</v>
      </c>
      <c r="G23" s="47"/>
      <c r="H23" s="316"/>
      <c r="I23" s="43"/>
      <c r="J23" s="259"/>
      <c r="K23" s="259"/>
      <c r="L23" s="259"/>
      <c r="M23" s="259"/>
      <c r="N23" s="259"/>
    </row>
    <row r="24" spans="1:14" ht="15" x14ac:dyDescent="0.2">
      <c r="A24" s="59">
        <v>2204007</v>
      </c>
      <c r="B24" s="47" t="s">
        <v>590</v>
      </c>
      <c r="C24" s="325">
        <v>300</v>
      </c>
      <c r="D24" s="325">
        <v>300</v>
      </c>
      <c r="E24" s="84"/>
      <c r="F24" s="325">
        <f t="shared" si="0"/>
        <v>25189.8</v>
      </c>
      <c r="G24" s="47"/>
      <c r="H24" s="316"/>
      <c r="I24" s="43"/>
      <c r="J24" s="259"/>
      <c r="K24" s="259"/>
      <c r="L24" s="259"/>
      <c r="M24" s="259"/>
      <c r="N24" s="259"/>
    </row>
    <row r="25" spans="1:14" ht="15" x14ac:dyDescent="0.2">
      <c r="A25" s="59"/>
      <c r="B25" s="47" t="s">
        <v>590</v>
      </c>
      <c r="C25" s="325">
        <v>300</v>
      </c>
      <c r="D25" s="325">
        <v>300</v>
      </c>
      <c r="E25" s="84"/>
      <c r="F25" s="325">
        <f t="shared" si="0"/>
        <v>25189.8</v>
      </c>
      <c r="G25" s="47"/>
      <c r="H25" s="316"/>
      <c r="I25" s="43"/>
      <c r="J25" s="259"/>
      <c r="K25" s="259"/>
      <c r="L25" s="259"/>
      <c r="M25" s="259"/>
      <c r="N25" s="259"/>
    </row>
    <row r="26" spans="1:14" ht="15" x14ac:dyDescent="0.2">
      <c r="A26" s="59">
        <v>2204008</v>
      </c>
      <c r="B26" s="47" t="s">
        <v>591</v>
      </c>
      <c r="C26" s="325">
        <v>100</v>
      </c>
      <c r="D26" s="325">
        <v>100</v>
      </c>
      <c r="E26" s="84"/>
      <c r="F26" s="325">
        <f t="shared" si="0"/>
        <v>25189.8</v>
      </c>
      <c r="G26" s="47"/>
      <c r="H26" s="316"/>
      <c r="I26" s="43"/>
      <c r="J26" s="259"/>
      <c r="K26" s="259"/>
      <c r="L26" s="259"/>
      <c r="M26" s="259"/>
      <c r="N26" s="259"/>
    </row>
    <row r="27" spans="1:14" ht="15" x14ac:dyDescent="0.2">
      <c r="A27" s="59">
        <v>2204009</v>
      </c>
      <c r="B27" s="47" t="s">
        <v>592</v>
      </c>
      <c r="C27" s="325">
        <v>100</v>
      </c>
      <c r="D27" s="325">
        <v>100</v>
      </c>
      <c r="E27" s="84"/>
      <c r="F27" s="325">
        <f t="shared" si="0"/>
        <v>25189.8</v>
      </c>
      <c r="G27" s="47"/>
      <c r="H27" s="316"/>
      <c r="I27" s="43"/>
      <c r="J27" s="259"/>
      <c r="K27" s="259"/>
      <c r="L27" s="259"/>
      <c r="M27" s="259"/>
      <c r="N27" s="259"/>
    </row>
    <row r="28" spans="1:14" ht="15" x14ac:dyDescent="0.2">
      <c r="A28" s="59">
        <v>2204010</v>
      </c>
      <c r="B28" s="47" t="s">
        <v>593</v>
      </c>
      <c r="C28" s="325">
        <v>100</v>
      </c>
      <c r="D28" s="325">
        <v>100</v>
      </c>
      <c r="E28" s="84"/>
      <c r="F28" s="325">
        <f t="shared" si="0"/>
        <v>25189.8</v>
      </c>
      <c r="G28" s="47"/>
      <c r="H28" s="316"/>
      <c r="I28" s="43"/>
      <c r="J28" s="260"/>
      <c r="K28" s="260"/>
      <c r="L28" s="260"/>
      <c r="M28" s="260"/>
      <c r="N28" s="260"/>
    </row>
    <row r="29" spans="1:14" ht="15" x14ac:dyDescent="0.2">
      <c r="A29" s="59">
        <v>2204011</v>
      </c>
      <c r="B29" s="47" t="s">
        <v>594</v>
      </c>
      <c r="C29" s="325">
        <v>100</v>
      </c>
      <c r="D29" s="325">
        <v>100</v>
      </c>
      <c r="E29" s="84"/>
      <c r="F29" s="325">
        <f t="shared" si="0"/>
        <v>25189.8</v>
      </c>
      <c r="G29" s="47"/>
      <c r="H29" s="316"/>
      <c r="I29" s="43"/>
      <c r="J29" s="259"/>
      <c r="K29" s="259"/>
      <c r="L29" s="259"/>
      <c r="M29" s="259"/>
      <c r="N29" s="259"/>
    </row>
    <row r="30" spans="1:14" ht="15" x14ac:dyDescent="0.2">
      <c r="A30" s="59">
        <v>2204012</v>
      </c>
      <c r="B30" s="47" t="s">
        <v>595</v>
      </c>
      <c r="C30" s="325">
        <v>100</v>
      </c>
      <c r="D30" s="325">
        <v>100</v>
      </c>
      <c r="E30" s="84"/>
      <c r="F30" s="325">
        <f t="shared" si="0"/>
        <v>25189.8</v>
      </c>
      <c r="G30" s="47"/>
      <c r="H30" s="316"/>
      <c r="I30" s="43"/>
      <c r="J30" s="259"/>
      <c r="K30" s="260"/>
      <c r="M30" s="260"/>
      <c r="N30" s="259"/>
    </row>
    <row r="31" spans="1:14" ht="15" x14ac:dyDescent="0.2">
      <c r="A31" s="59">
        <v>2204013</v>
      </c>
      <c r="B31" s="47" t="s">
        <v>595</v>
      </c>
      <c r="C31" s="325">
        <v>100</v>
      </c>
      <c r="D31" s="325">
        <v>100</v>
      </c>
      <c r="E31" s="84"/>
      <c r="F31" s="325">
        <f t="shared" si="0"/>
        <v>25189.8</v>
      </c>
      <c r="G31" s="47"/>
      <c r="H31" s="316"/>
      <c r="I31" s="43"/>
      <c r="J31" s="259"/>
      <c r="K31" s="259"/>
      <c r="L31" s="259"/>
      <c r="M31" s="259"/>
      <c r="N31" s="259"/>
    </row>
    <row r="32" spans="1:14" ht="15" x14ac:dyDescent="0.2">
      <c r="A32" s="59">
        <v>2204014</v>
      </c>
      <c r="B32" s="47" t="s">
        <v>596</v>
      </c>
      <c r="C32" s="325">
        <v>300</v>
      </c>
      <c r="D32" s="325">
        <v>300</v>
      </c>
      <c r="E32" s="84"/>
      <c r="F32" s="325">
        <f t="shared" si="0"/>
        <v>25189.8</v>
      </c>
      <c r="G32" s="47"/>
      <c r="H32" s="316"/>
      <c r="I32" s="43"/>
    </row>
    <row r="33" spans="1:9" ht="15" x14ac:dyDescent="0.2">
      <c r="A33" s="59">
        <v>2204015</v>
      </c>
      <c r="B33" s="47" t="s">
        <v>597</v>
      </c>
      <c r="C33" s="325">
        <v>100</v>
      </c>
      <c r="D33" s="325">
        <v>100</v>
      </c>
      <c r="E33" s="84"/>
      <c r="F33" s="325">
        <f t="shared" si="0"/>
        <v>25189.8</v>
      </c>
      <c r="G33" s="47"/>
      <c r="H33" s="316"/>
      <c r="I33" s="43"/>
    </row>
    <row r="34" spans="1:9" ht="15" x14ac:dyDescent="0.2">
      <c r="A34" s="59">
        <v>2204016</v>
      </c>
      <c r="B34" s="47" t="s">
        <v>598</v>
      </c>
      <c r="C34" s="325">
        <v>300</v>
      </c>
      <c r="D34" s="325">
        <v>300</v>
      </c>
      <c r="E34" s="84"/>
      <c r="F34" s="325">
        <f t="shared" si="0"/>
        <v>25189.8</v>
      </c>
      <c r="G34" s="47"/>
      <c r="H34" s="316"/>
      <c r="I34" s="43"/>
    </row>
    <row r="35" spans="1:9" ht="15" x14ac:dyDescent="0.2">
      <c r="A35" s="59">
        <v>2204017</v>
      </c>
      <c r="B35" s="47" t="s">
        <v>599</v>
      </c>
      <c r="C35" s="325">
        <v>100</v>
      </c>
      <c r="D35" s="325">
        <v>100</v>
      </c>
      <c r="E35" s="84"/>
      <c r="F35" s="325">
        <f t="shared" si="0"/>
        <v>25189.8</v>
      </c>
      <c r="G35" s="47"/>
      <c r="H35" s="316"/>
      <c r="I35" s="43"/>
    </row>
    <row r="36" spans="1:9" ht="15" x14ac:dyDescent="0.2">
      <c r="A36" s="59">
        <v>2204018</v>
      </c>
      <c r="B36" s="47" t="s">
        <v>599</v>
      </c>
      <c r="C36" s="325">
        <v>100</v>
      </c>
      <c r="D36" s="325">
        <v>100</v>
      </c>
      <c r="E36" s="84"/>
      <c r="F36" s="325">
        <f t="shared" si="0"/>
        <v>25189.8</v>
      </c>
      <c r="G36" s="47"/>
      <c r="H36" s="316"/>
      <c r="I36" s="43"/>
    </row>
    <row r="37" spans="1:9" ht="15" x14ac:dyDescent="0.2">
      <c r="A37" s="59">
        <v>2204019</v>
      </c>
      <c r="B37" s="47" t="s">
        <v>600</v>
      </c>
      <c r="C37" s="325">
        <v>100</v>
      </c>
      <c r="D37" s="325">
        <v>100</v>
      </c>
      <c r="E37" s="84"/>
      <c r="F37" s="325">
        <f t="shared" si="0"/>
        <v>25189.8</v>
      </c>
      <c r="G37" s="47"/>
      <c r="H37" s="316"/>
      <c r="I37" s="43"/>
    </row>
    <row r="38" spans="1:9" ht="15" x14ac:dyDescent="0.2">
      <c r="A38" s="59">
        <v>2204020</v>
      </c>
      <c r="B38" s="47" t="s">
        <v>601</v>
      </c>
      <c r="C38" s="325">
        <v>100</v>
      </c>
      <c r="D38" s="325">
        <v>100</v>
      </c>
      <c r="E38" s="84"/>
      <c r="F38" s="325">
        <f t="shared" si="0"/>
        <v>25189.8</v>
      </c>
      <c r="G38" s="47"/>
      <c r="H38" s="316"/>
      <c r="I38" s="43"/>
    </row>
    <row r="39" spans="1:9" ht="15" x14ac:dyDescent="0.2">
      <c r="A39" s="59">
        <v>2204021</v>
      </c>
      <c r="B39" s="47" t="s">
        <v>602</v>
      </c>
      <c r="C39" s="325">
        <v>100</v>
      </c>
      <c r="D39" s="325">
        <v>100</v>
      </c>
      <c r="E39" s="84"/>
      <c r="F39" s="325">
        <f t="shared" si="0"/>
        <v>25189.8</v>
      </c>
      <c r="G39" s="47"/>
      <c r="H39" s="316"/>
      <c r="I39" s="43"/>
    </row>
    <row r="40" spans="1:9" ht="15" x14ac:dyDescent="0.2">
      <c r="A40" s="326"/>
      <c r="B40" s="66"/>
      <c r="C40" s="66"/>
      <c r="D40" s="66"/>
      <c r="E40" s="108"/>
      <c r="F40" s="66"/>
      <c r="G40" s="66"/>
      <c r="H40" s="42"/>
      <c r="I40" s="43"/>
    </row>
    <row r="41" spans="1:9" ht="15.75" x14ac:dyDescent="0.25">
      <c r="A41" s="352" t="s">
        <v>572</v>
      </c>
      <c r="B41" s="352"/>
      <c r="C41" s="77"/>
      <c r="D41" s="327"/>
      <c r="E41" s="106"/>
      <c r="F41" s="77"/>
      <c r="G41" s="77"/>
      <c r="H41" s="317"/>
      <c r="I41" s="38"/>
    </row>
    <row r="42" spans="1:9" ht="15.75" x14ac:dyDescent="0.25">
      <c r="A42" s="56" t="s">
        <v>560</v>
      </c>
      <c r="B42" s="38" t="s">
        <v>56</v>
      </c>
      <c r="C42" s="38" t="s">
        <v>60</v>
      </c>
      <c r="D42" s="38" t="s">
        <v>78</v>
      </c>
      <c r="E42" s="105" t="s">
        <v>95</v>
      </c>
      <c r="F42" s="38" t="s">
        <v>58</v>
      </c>
      <c r="G42" s="77" t="s">
        <v>573</v>
      </c>
      <c r="H42" s="317" t="s">
        <v>562</v>
      </c>
      <c r="I42" s="38" t="s">
        <v>563</v>
      </c>
    </row>
    <row r="43" spans="1:9" ht="15.75" x14ac:dyDescent="0.25">
      <c r="A43" s="56" t="s">
        <v>568</v>
      </c>
      <c r="B43" s="77"/>
      <c r="C43" s="38" t="s">
        <v>61</v>
      </c>
      <c r="D43" s="38" t="s">
        <v>60</v>
      </c>
      <c r="E43" s="105" t="s">
        <v>60</v>
      </c>
      <c r="F43" s="77"/>
      <c r="G43" s="77" t="s">
        <v>574</v>
      </c>
      <c r="H43" s="317" t="s">
        <v>54</v>
      </c>
      <c r="I43" s="38"/>
    </row>
    <row r="44" spans="1:9" ht="15" x14ac:dyDescent="0.2">
      <c r="A44" s="59">
        <v>2204022</v>
      </c>
      <c r="B44" s="47" t="s">
        <v>603</v>
      </c>
      <c r="C44" s="325">
        <v>100</v>
      </c>
      <c r="D44" s="325">
        <v>100</v>
      </c>
      <c r="E44" s="84"/>
      <c r="F44" s="325">
        <f>+F39-E44</f>
        <v>25189.8</v>
      </c>
      <c r="G44" s="47"/>
      <c r="H44" s="316"/>
      <c r="I44" s="43"/>
    </row>
    <row r="45" spans="1:9" ht="15" x14ac:dyDescent="0.2">
      <c r="A45" s="59">
        <v>2204023</v>
      </c>
      <c r="B45" s="47" t="s">
        <v>604</v>
      </c>
      <c r="C45" s="325">
        <v>100</v>
      </c>
      <c r="D45" s="325">
        <v>100</v>
      </c>
      <c r="E45" s="84"/>
      <c r="F45" s="325">
        <f t="shared" ref="F45:F72" si="1">+F44-E45</f>
        <v>25189.8</v>
      </c>
      <c r="G45" s="47"/>
      <c r="H45" s="316"/>
      <c r="I45" s="43"/>
    </row>
    <row r="46" spans="1:9" ht="15" x14ac:dyDescent="0.2">
      <c r="A46" s="59">
        <v>2204024</v>
      </c>
      <c r="B46" s="47" t="s">
        <v>605</v>
      </c>
      <c r="C46" s="48">
        <v>100</v>
      </c>
      <c r="D46" s="325">
        <v>100</v>
      </c>
      <c r="E46" s="84"/>
      <c r="F46" s="325">
        <f t="shared" si="1"/>
        <v>25189.8</v>
      </c>
      <c r="G46" s="47"/>
      <c r="H46" s="316"/>
      <c r="I46" s="43"/>
    </row>
    <row r="47" spans="1:9" ht="15" x14ac:dyDescent="0.2">
      <c r="A47" s="59">
        <v>2204025</v>
      </c>
      <c r="B47" s="47" t="s">
        <v>606</v>
      </c>
      <c r="C47" s="48">
        <v>100</v>
      </c>
      <c r="D47" s="325">
        <v>100</v>
      </c>
      <c r="E47" s="84"/>
      <c r="F47" s="325">
        <f t="shared" si="1"/>
        <v>25189.8</v>
      </c>
      <c r="G47" s="47"/>
      <c r="H47" s="316"/>
      <c r="I47" s="43"/>
    </row>
    <row r="48" spans="1:9" ht="15" x14ac:dyDescent="0.2">
      <c r="A48" s="59">
        <v>2204026</v>
      </c>
      <c r="B48" s="47" t="s">
        <v>607</v>
      </c>
      <c r="C48" s="48">
        <v>300</v>
      </c>
      <c r="D48" s="325">
        <v>300</v>
      </c>
      <c r="E48" s="84"/>
      <c r="F48" s="325">
        <f t="shared" si="1"/>
        <v>25189.8</v>
      </c>
      <c r="G48" s="47"/>
      <c r="H48" s="316"/>
      <c r="I48" s="43"/>
    </row>
    <row r="49" spans="1:9" ht="15" x14ac:dyDescent="0.2">
      <c r="A49" s="59">
        <v>2204027</v>
      </c>
      <c r="B49" s="47" t="s">
        <v>608</v>
      </c>
      <c r="C49" s="48">
        <v>100</v>
      </c>
      <c r="D49" s="325">
        <f>C49*6</f>
        <v>600</v>
      </c>
      <c r="E49" s="84"/>
      <c r="F49" s="325">
        <f t="shared" si="1"/>
        <v>25189.8</v>
      </c>
      <c r="G49" s="47"/>
      <c r="H49" s="316"/>
      <c r="I49" s="315"/>
    </row>
    <row r="50" spans="1:9" ht="15" x14ac:dyDescent="0.2">
      <c r="A50" s="59">
        <v>2204028</v>
      </c>
      <c r="B50" s="47" t="s">
        <v>609</v>
      </c>
      <c r="C50" s="48">
        <v>250</v>
      </c>
      <c r="D50" s="325">
        <f>C50*2</f>
        <v>500</v>
      </c>
      <c r="E50" s="84"/>
      <c r="F50" s="325">
        <f t="shared" si="1"/>
        <v>25189.8</v>
      </c>
      <c r="G50" s="47"/>
      <c r="H50" s="316"/>
      <c r="I50" s="43"/>
    </row>
    <row r="51" spans="1:9" ht="15" x14ac:dyDescent="0.2">
      <c r="A51" s="59">
        <v>2204029</v>
      </c>
      <c r="B51" s="47" t="s">
        <v>610</v>
      </c>
      <c r="C51" s="48">
        <v>300</v>
      </c>
      <c r="D51" s="325">
        <v>300</v>
      </c>
      <c r="E51" s="84"/>
      <c r="F51" s="325">
        <f t="shared" si="1"/>
        <v>25189.8</v>
      </c>
      <c r="G51" s="47"/>
      <c r="H51" s="316"/>
      <c r="I51" s="43"/>
    </row>
    <row r="52" spans="1:9" ht="15" x14ac:dyDescent="0.2">
      <c r="A52" s="59">
        <v>2204030</v>
      </c>
      <c r="B52" s="47" t="s">
        <v>611</v>
      </c>
      <c r="C52" s="48">
        <v>500</v>
      </c>
      <c r="D52" s="325">
        <v>500</v>
      </c>
      <c r="E52" s="84"/>
      <c r="F52" s="325">
        <f t="shared" si="1"/>
        <v>25189.8</v>
      </c>
      <c r="G52" s="47"/>
      <c r="H52" s="316"/>
      <c r="I52" s="43"/>
    </row>
    <row r="53" spans="1:9" ht="15" x14ac:dyDescent="0.2">
      <c r="A53" s="59">
        <v>2204031</v>
      </c>
      <c r="B53" s="47" t="s">
        <v>612</v>
      </c>
      <c r="C53" s="48">
        <v>300</v>
      </c>
      <c r="D53" s="325">
        <v>300</v>
      </c>
      <c r="E53" s="84"/>
      <c r="F53" s="325">
        <f t="shared" si="1"/>
        <v>25189.8</v>
      </c>
      <c r="G53" s="47"/>
      <c r="H53" s="316"/>
      <c r="I53" s="43"/>
    </row>
    <row r="54" spans="1:9" ht="15" x14ac:dyDescent="0.2">
      <c r="A54" s="59">
        <v>2204032</v>
      </c>
      <c r="B54" s="47" t="s">
        <v>613</v>
      </c>
      <c r="C54" s="48">
        <v>2000</v>
      </c>
      <c r="D54" s="325">
        <v>2000</v>
      </c>
      <c r="E54" s="84"/>
      <c r="F54" s="325">
        <f t="shared" si="1"/>
        <v>25189.8</v>
      </c>
      <c r="G54" s="47"/>
      <c r="H54" s="316"/>
      <c r="I54" s="43"/>
    </row>
    <row r="55" spans="1:9" ht="15" x14ac:dyDescent="0.2">
      <c r="A55" s="59">
        <v>2204033</v>
      </c>
      <c r="B55" s="47" t="s">
        <v>614</v>
      </c>
      <c r="C55" s="48">
        <v>1700</v>
      </c>
      <c r="D55" s="325">
        <v>1700</v>
      </c>
      <c r="E55" s="84"/>
      <c r="F55" s="325">
        <f t="shared" si="1"/>
        <v>25189.8</v>
      </c>
      <c r="G55" s="47"/>
      <c r="H55" s="316"/>
      <c r="I55" s="43"/>
    </row>
    <row r="56" spans="1:9" ht="15" x14ac:dyDescent="0.2">
      <c r="A56" s="59">
        <v>2204034</v>
      </c>
      <c r="B56" s="47" t="s">
        <v>615</v>
      </c>
      <c r="C56" s="48">
        <v>300</v>
      </c>
      <c r="D56" s="325">
        <v>300</v>
      </c>
      <c r="E56" s="84"/>
      <c r="F56" s="325">
        <f t="shared" si="1"/>
        <v>25189.8</v>
      </c>
      <c r="G56" s="47"/>
      <c r="H56" s="316"/>
      <c r="I56" s="43"/>
    </row>
    <row r="57" spans="1:9" ht="15" x14ac:dyDescent="0.2">
      <c r="A57" s="59">
        <v>2204035</v>
      </c>
      <c r="B57" s="47" t="s">
        <v>616</v>
      </c>
      <c r="C57" s="48">
        <v>400</v>
      </c>
      <c r="D57" s="325">
        <v>400</v>
      </c>
      <c r="E57" s="84"/>
      <c r="F57" s="325">
        <f t="shared" si="1"/>
        <v>25189.8</v>
      </c>
      <c r="G57" s="47"/>
      <c r="H57" s="316"/>
      <c r="I57" s="43"/>
    </row>
    <row r="58" spans="1:9" ht="15" x14ac:dyDescent="0.2">
      <c r="A58" s="59">
        <v>2204036</v>
      </c>
      <c r="B58" s="47" t="s">
        <v>617</v>
      </c>
      <c r="C58" s="48">
        <v>2650</v>
      </c>
      <c r="D58" s="48">
        <v>2650</v>
      </c>
      <c r="E58" s="84"/>
      <c r="F58" s="325">
        <f t="shared" si="1"/>
        <v>25189.8</v>
      </c>
      <c r="G58" s="47"/>
      <c r="H58" s="316"/>
      <c r="I58" s="43"/>
    </row>
    <row r="59" spans="1:9" ht="15" x14ac:dyDescent="0.2">
      <c r="A59" s="59">
        <v>2204037</v>
      </c>
      <c r="B59" s="47"/>
      <c r="C59" s="48"/>
      <c r="D59" s="47"/>
      <c r="E59" s="84"/>
      <c r="F59" s="325">
        <f t="shared" si="1"/>
        <v>25189.8</v>
      </c>
      <c r="G59" s="47"/>
      <c r="H59" s="316"/>
      <c r="I59" s="315"/>
    </row>
    <row r="60" spans="1:9" ht="15" x14ac:dyDescent="0.2">
      <c r="A60" s="59">
        <v>2204038</v>
      </c>
      <c r="B60" s="47"/>
      <c r="C60" s="48"/>
      <c r="D60" s="47"/>
      <c r="E60" s="84"/>
      <c r="F60" s="325">
        <f t="shared" si="1"/>
        <v>25189.8</v>
      </c>
      <c r="G60" s="47"/>
      <c r="H60" s="316"/>
      <c r="I60" s="315"/>
    </row>
    <row r="61" spans="1:9" ht="15" x14ac:dyDescent="0.2">
      <c r="A61" s="59">
        <v>2204039</v>
      </c>
      <c r="B61" s="47"/>
      <c r="C61" s="48"/>
      <c r="D61" s="47"/>
      <c r="E61" s="84"/>
      <c r="F61" s="325">
        <f t="shared" si="1"/>
        <v>25189.8</v>
      </c>
      <c r="G61" s="47"/>
      <c r="H61" s="316"/>
      <c r="I61" s="315"/>
    </row>
    <row r="62" spans="1:9" ht="15" x14ac:dyDescent="0.2">
      <c r="A62" s="59">
        <v>2204040</v>
      </c>
      <c r="B62" s="47"/>
      <c r="C62" s="48"/>
      <c r="D62" s="47"/>
      <c r="E62" s="84"/>
      <c r="F62" s="325">
        <f t="shared" si="1"/>
        <v>25189.8</v>
      </c>
      <c r="G62" s="47"/>
      <c r="H62" s="316"/>
      <c r="I62" s="315"/>
    </row>
    <row r="63" spans="1:9" ht="15" x14ac:dyDescent="0.2">
      <c r="A63" s="59">
        <v>2204041</v>
      </c>
      <c r="B63" s="47"/>
      <c r="C63" s="48"/>
      <c r="D63" s="47"/>
      <c r="E63" s="84"/>
      <c r="F63" s="325">
        <f t="shared" si="1"/>
        <v>25189.8</v>
      </c>
      <c r="G63" s="47"/>
      <c r="H63" s="316"/>
      <c r="I63" s="315"/>
    </row>
    <row r="64" spans="1:9" ht="15" x14ac:dyDescent="0.2">
      <c r="A64" s="59">
        <v>2204042</v>
      </c>
      <c r="B64" s="90"/>
      <c r="C64" s="84"/>
      <c r="D64" s="90"/>
      <c r="E64" s="84"/>
      <c r="F64" s="325">
        <f t="shared" si="1"/>
        <v>25189.8</v>
      </c>
      <c r="G64" s="90"/>
      <c r="H64" s="337"/>
      <c r="I64" s="332"/>
    </row>
    <row r="65" spans="1:9" ht="15" x14ac:dyDescent="0.2">
      <c r="A65" s="59">
        <v>2204043</v>
      </c>
      <c r="B65" s="47"/>
      <c r="C65" s="48"/>
      <c r="D65" s="47"/>
      <c r="E65" s="84"/>
      <c r="F65" s="325">
        <f t="shared" si="1"/>
        <v>25189.8</v>
      </c>
      <c r="G65" s="47"/>
      <c r="H65" s="316"/>
      <c r="I65" s="315"/>
    </row>
    <row r="66" spans="1:9" ht="15" x14ac:dyDescent="0.2">
      <c r="A66" s="59">
        <v>2204044</v>
      </c>
      <c r="B66" s="47"/>
      <c r="C66" s="48"/>
      <c r="D66" s="47"/>
      <c r="E66" s="84"/>
      <c r="F66" s="325">
        <f t="shared" si="1"/>
        <v>25189.8</v>
      </c>
      <c r="G66" s="47"/>
      <c r="H66" s="316"/>
      <c r="I66" s="43"/>
    </row>
    <row r="67" spans="1:9" ht="15" x14ac:dyDescent="0.2">
      <c r="A67" s="59">
        <v>2204045</v>
      </c>
      <c r="B67" s="47"/>
      <c r="C67" s="48"/>
      <c r="D67" s="47"/>
      <c r="E67" s="84"/>
      <c r="F67" s="325">
        <f t="shared" si="1"/>
        <v>25189.8</v>
      </c>
      <c r="G67" s="47"/>
      <c r="H67" s="316"/>
      <c r="I67" s="315"/>
    </row>
    <row r="68" spans="1:9" ht="15" x14ac:dyDescent="0.2">
      <c r="A68" s="59">
        <v>2204046</v>
      </c>
      <c r="B68" s="47"/>
      <c r="C68" s="48"/>
      <c r="D68" s="47"/>
      <c r="E68" s="84"/>
      <c r="F68" s="325">
        <f t="shared" si="1"/>
        <v>25189.8</v>
      </c>
      <c r="G68" s="47"/>
      <c r="H68" s="316"/>
      <c r="I68" s="315"/>
    </row>
    <row r="69" spans="1:9" ht="15" x14ac:dyDescent="0.2">
      <c r="A69" s="59">
        <v>2204047</v>
      </c>
      <c r="B69" s="47"/>
      <c r="C69" s="48"/>
      <c r="D69" s="47"/>
      <c r="E69" s="84"/>
      <c r="F69" s="325">
        <f t="shared" si="1"/>
        <v>25189.8</v>
      </c>
      <c r="G69" s="47"/>
      <c r="H69" s="316"/>
      <c r="I69" s="43"/>
    </row>
    <row r="70" spans="1:9" ht="15" x14ac:dyDescent="0.2">
      <c r="A70" s="59">
        <v>2204048</v>
      </c>
      <c r="B70" s="47"/>
      <c r="C70" s="48"/>
      <c r="D70" s="47"/>
      <c r="E70" s="84"/>
      <c r="F70" s="325">
        <f t="shared" si="1"/>
        <v>25189.8</v>
      </c>
      <c r="G70" s="47"/>
      <c r="H70" s="316"/>
      <c r="I70" s="43"/>
    </row>
    <row r="71" spans="1:9" ht="15" x14ac:dyDescent="0.2">
      <c r="A71" s="59">
        <v>2204049</v>
      </c>
      <c r="B71" s="47"/>
      <c r="C71" s="48"/>
      <c r="D71" s="47"/>
      <c r="E71" s="84"/>
      <c r="F71" s="325">
        <f t="shared" si="1"/>
        <v>25189.8</v>
      </c>
      <c r="G71" s="47"/>
      <c r="H71" s="316"/>
      <c r="I71" s="315"/>
    </row>
    <row r="72" spans="1:9" ht="15" x14ac:dyDescent="0.2">
      <c r="A72" s="59">
        <v>2204050</v>
      </c>
      <c r="B72" s="79"/>
      <c r="C72" s="79"/>
      <c r="D72" s="79"/>
      <c r="E72" s="107"/>
      <c r="F72" s="325">
        <f t="shared" si="1"/>
        <v>25189.8</v>
      </c>
      <c r="G72" s="79"/>
      <c r="H72" s="338"/>
      <c r="I72" s="330"/>
    </row>
    <row r="73" spans="1:9" ht="15" x14ac:dyDescent="0.2">
      <c r="A73" s="59"/>
      <c r="B73" s="47"/>
      <c r="C73" s="47"/>
      <c r="D73" s="47"/>
      <c r="E73" s="84"/>
      <c r="F73" s="47"/>
      <c r="G73" s="47"/>
      <c r="H73" s="316"/>
      <c r="I73" s="43"/>
    </row>
    <row r="74" spans="1:9" ht="15" x14ac:dyDescent="0.2">
      <c r="A74" s="59"/>
      <c r="B74" s="47"/>
      <c r="C74" s="48"/>
      <c r="D74" s="47"/>
      <c r="E74" s="84"/>
      <c r="F74" s="325"/>
      <c r="G74" s="47"/>
      <c r="H74" s="316"/>
      <c r="I74" s="43"/>
    </row>
    <row r="75" spans="1:9" ht="15.75" x14ac:dyDescent="0.25">
      <c r="A75" s="352" t="s">
        <v>572</v>
      </c>
      <c r="B75" s="352"/>
      <c r="C75" s="77"/>
      <c r="D75" s="327"/>
      <c r="E75" s="106"/>
      <c r="F75" s="77"/>
      <c r="G75" s="77"/>
      <c r="H75" s="317"/>
      <c r="I75" s="38"/>
    </row>
    <row r="76" spans="1:9" ht="15.75" x14ac:dyDescent="0.25">
      <c r="A76" s="56" t="s">
        <v>560</v>
      </c>
      <c r="B76" s="38" t="s">
        <v>56</v>
      </c>
      <c r="C76" s="38" t="s">
        <v>60</v>
      </c>
      <c r="D76" s="38" t="s">
        <v>78</v>
      </c>
      <c r="E76" s="105" t="s">
        <v>95</v>
      </c>
      <c r="F76" s="38" t="s">
        <v>58</v>
      </c>
      <c r="G76" s="77" t="s">
        <v>573</v>
      </c>
      <c r="H76" s="317" t="s">
        <v>562</v>
      </c>
      <c r="I76" s="38" t="s">
        <v>563</v>
      </c>
    </row>
    <row r="77" spans="1:9" ht="15.75" x14ac:dyDescent="0.25">
      <c r="A77" s="56" t="s">
        <v>568</v>
      </c>
      <c r="B77" s="77"/>
      <c r="C77" s="38" t="s">
        <v>61</v>
      </c>
      <c r="D77" s="38" t="s">
        <v>60</v>
      </c>
      <c r="E77" s="105" t="s">
        <v>60</v>
      </c>
      <c r="F77" s="77"/>
      <c r="G77" s="77" t="s">
        <v>574</v>
      </c>
      <c r="H77" s="317" t="s">
        <v>54</v>
      </c>
      <c r="I77" s="38"/>
    </row>
    <row r="78" spans="1:9" ht="15" x14ac:dyDescent="0.2">
      <c r="A78" s="59">
        <v>2204051</v>
      </c>
      <c r="B78" s="47"/>
      <c r="C78" s="48"/>
      <c r="D78" s="325"/>
      <c r="E78" s="84"/>
      <c r="F78" s="325">
        <f>+F71-E78</f>
        <v>25189.8</v>
      </c>
      <c r="G78" s="47"/>
      <c r="H78" s="316"/>
      <c r="I78" s="315"/>
    </row>
    <row r="79" spans="1:9" ht="15" x14ac:dyDescent="0.2">
      <c r="A79" s="59">
        <v>2204052</v>
      </c>
      <c r="B79" s="79"/>
      <c r="C79" s="328"/>
      <c r="D79" s="329"/>
      <c r="E79" s="107"/>
      <c r="F79" s="325">
        <f t="shared" ref="F79:F108" si="2">+F78-E79</f>
        <v>25189.8</v>
      </c>
      <c r="G79" s="79"/>
      <c r="H79" s="338"/>
      <c r="I79" s="330"/>
    </row>
    <row r="80" spans="1:9" ht="15" x14ac:dyDescent="0.2">
      <c r="A80" s="59">
        <v>2204053</v>
      </c>
      <c r="B80" s="47"/>
      <c r="C80" s="328"/>
      <c r="D80" s="329"/>
      <c r="E80" s="84"/>
      <c r="F80" s="325">
        <f t="shared" si="2"/>
        <v>25189.8</v>
      </c>
      <c r="G80" s="47"/>
      <c r="H80" s="316"/>
      <c r="I80" s="315"/>
    </row>
    <row r="81" spans="1:9" ht="15" x14ac:dyDescent="0.2">
      <c r="A81" s="59">
        <v>2204054</v>
      </c>
      <c r="B81" s="47"/>
      <c r="C81" s="47"/>
      <c r="D81" s="47"/>
      <c r="E81" s="84"/>
      <c r="F81" s="325">
        <f t="shared" si="2"/>
        <v>25189.8</v>
      </c>
      <c r="G81" s="47"/>
      <c r="H81" s="316"/>
      <c r="I81" s="315"/>
    </row>
    <row r="82" spans="1:9" ht="15" x14ac:dyDescent="0.2">
      <c r="A82" s="59">
        <v>2204055</v>
      </c>
      <c r="B82" s="47"/>
      <c r="C82" s="47"/>
      <c r="D82" s="47"/>
      <c r="E82" s="84"/>
      <c r="F82" s="325">
        <f t="shared" si="2"/>
        <v>25189.8</v>
      </c>
      <c r="G82" s="47"/>
      <c r="H82" s="316"/>
      <c r="I82" s="315"/>
    </row>
    <row r="83" spans="1:9" ht="15" x14ac:dyDescent="0.2">
      <c r="A83" s="59">
        <v>2204056</v>
      </c>
      <c r="B83" s="47"/>
      <c r="C83" s="47"/>
      <c r="D83" s="47"/>
      <c r="E83" s="84"/>
      <c r="F83" s="325">
        <f t="shared" si="2"/>
        <v>25189.8</v>
      </c>
      <c r="G83" s="47"/>
      <c r="H83" s="316"/>
      <c r="I83" s="315"/>
    </row>
    <row r="84" spans="1:9" ht="15" x14ac:dyDescent="0.2">
      <c r="A84" s="59">
        <v>2204057</v>
      </c>
      <c r="B84" s="47"/>
      <c r="C84" s="47"/>
      <c r="D84" s="47"/>
      <c r="E84" s="84"/>
      <c r="F84" s="325">
        <f t="shared" si="2"/>
        <v>25189.8</v>
      </c>
      <c r="G84" s="47"/>
      <c r="H84" s="316"/>
      <c r="I84" s="43"/>
    </row>
    <row r="85" spans="1:9" ht="15" x14ac:dyDescent="0.2">
      <c r="A85" s="59">
        <v>2204058</v>
      </c>
      <c r="B85" s="47"/>
      <c r="C85" s="47"/>
      <c r="D85" s="47"/>
      <c r="E85" s="84"/>
      <c r="F85" s="325">
        <f t="shared" si="2"/>
        <v>25189.8</v>
      </c>
      <c r="G85" s="47"/>
      <c r="H85" s="316"/>
      <c r="I85" s="315"/>
    </row>
    <row r="86" spans="1:9" ht="15" x14ac:dyDescent="0.2">
      <c r="A86" s="59">
        <v>2204059</v>
      </c>
      <c r="B86" s="47"/>
      <c r="C86" s="47"/>
      <c r="D86" s="47"/>
      <c r="E86" s="84"/>
      <c r="F86" s="325">
        <f t="shared" si="2"/>
        <v>25189.8</v>
      </c>
      <c r="G86" s="47"/>
      <c r="H86" s="316"/>
      <c r="I86" s="331"/>
    </row>
    <row r="87" spans="1:9" ht="15" x14ac:dyDescent="0.2">
      <c r="A87" s="59">
        <v>2204060</v>
      </c>
      <c r="B87" s="47"/>
      <c r="C87" s="47"/>
      <c r="D87" s="47"/>
      <c r="E87" s="84"/>
      <c r="F87" s="325">
        <f t="shared" si="2"/>
        <v>25189.8</v>
      </c>
      <c r="G87" s="47"/>
      <c r="H87" s="316"/>
      <c r="I87" s="315"/>
    </row>
    <row r="88" spans="1:9" ht="15" x14ac:dyDescent="0.2">
      <c r="A88" s="59">
        <v>2204061</v>
      </c>
      <c r="B88" s="47"/>
      <c r="C88" s="47"/>
      <c r="D88" s="47"/>
      <c r="E88" s="84"/>
      <c r="F88" s="325">
        <f t="shared" si="2"/>
        <v>25189.8</v>
      </c>
      <c r="G88" s="47"/>
      <c r="H88" s="316"/>
      <c r="I88" s="315"/>
    </row>
    <row r="89" spans="1:9" ht="15" x14ac:dyDescent="0.2">
      <c r="A89" s="59">
        <v>2204062</v>
      </c>
      <c r="B89" s="47"/>
      <c r="C89" s="47"/>
      <c r="D89" s="47"/>
      <c r="E89" s="84"/>
      <c r="F89" s="325">
        <f t="shared" si="2"/>
        <v>25189.8</v>
      </c>
      <c r="G89" s="47"/>
      <c r="H89" s="316"/>
      <c r="I89" s="315"/>
    </row>
    <row r="90" spans="1:9" ht="15" x14ac:dyDescent="0.2">
      <c r="A90" s="59">
        <v>2204063</v>
      </c>
      <c r="B90" s="47"/>
      <c r="C90" s="47"/>
      <c r="D90" s="47"/>
      <c r="E90" s="84"/>
      <c r="F90" s="325">
        <f t="shared" si="2"/>
        <v>25189.8</v>
      </c>
      <c r="G90" s="47"/>
      <c r="H90" s="316"/>
      <c r="I90" s="43"/>
    </row>
    <row r="91" spans="1:9" ht="15" x14ac:dyDescent="0.2">
      <c r="A91" s="59">
        <v>2204064</v>
      </c>
      <c r="B91" s="47"/>
      <c r="C91" s="47"/>
      <c r="D91" s="47"/>
      <c r="E91" s="84"/>
      <c r="F91" s="325">
        <f t="shared" si="2"/>
        <v>25189.8</v>
      </c>
      <c r="G91" s="47"/>
      <c r="H91" s="316"/>
      <c r="I91" s="315"/>
    </row>
    <row r="92" spans="1:9" ht="15" x14ac:dyDescent="0.2">
      <c r="A92" s="59">
        <v>2204065</v>
      </c>
      <c r="B92" s="47"/>
      <c r="C92" s="47"/>
      <c r="D92" s="47"/>
      <c r="E92" s="84"/>
      <c r="F92" s="325">
        <f t="shared" si="2"/>
        <v>25189.8</v>
      </c>
      <c r="G92" s="47"/>
      <c r="H92" s="316"/>
      <c r="I92" s="315"/>
    </row>
    <row r="93" spans="1:9" ht="15" x14ac:dyDescent="0.2">
      <c r="A93" s="59">
        <v>2204066</v>
      </c>
      <c r="B93" s="47"/>
      <c r="C93" s="47"/>
      <c r="D93" s="47"/>
      <c r="E93" s="84"/>
      <c r="F93" s="325">
        <f t="shared" si="2"/>
        <v>25189.8</v>
      </c>
      <c r="G93" s="47"/>
      <c r="H93" s="316"/>
      <c r="I93" s="315"/>
    </row>
    <row r="94" spans="1:9" ht="15" x14ac:dyDescent="0.2">
      <c r="A94" s="59">
        <v>2204067</v>
      </c>
      <c r="B94" s="47"/>
      <c r="C94" s="47"/>
      <c r="D94" s="47"/>
      <c r="E94" s="84"/>
      <c r="F94" s="325">
        <f t="shared" si="2"/>
        <v>25189.8</v>
      </c>
      <c r="G94" s="47"/>
      <c r="H94" s="316"/>
      <c r="I94" s="43"/>
    </row>
    <row r="95" spans="1:9" ht="15" x14ac:dyDescent="0.2">
      <c r="A95" s="59">
        <v>2204068</v>
      </c>
      <c r="B95" s="47"/>
      <c r="C95" s="47"/>
      <c r="D95" s="47"/>
      <c r="E95" s="84"/>
      <c r="F95" s="325">
        <f t="shared" si="2"/>
        <v>25189.8</v>
      </c>
      <c r="G95" s="47"/>
      <c r="H95" s="316"/>
      <c r="I95" s="43"/>
    </row>
    <row r="96" spans="1:9" ht="15" x14ac:dyDescent="0.2">
      <c r="A96" s="59">
        <v>2204069</v>
      </c>
      <c r="B96" s="47"/>
      <c r="C96" s="47"/>
      <c r="D96" s="47"/>
      <c r="E96" s="84"/>
      <c r="F96" s="325">
        <f t="shared" si="2"/>
        <v>25189.8</v>
      </c>
      <c r="G96" s="47"/>
      <c r="H96" s="316"/>
      <c r="I96" s="43"/>
    </row>
    <row r="97" spans="1:9" ht="15" x14ac:dyDescent="0.2">
      <c r="A97" s="59">
        <v>2204070</v>
      </c>
      <c r="B97" s="47"/>
      <c r="C97" s="47"/>
      <c r="D97" s="47"/>
      <c r="E97" s="84"/>
      <c r="F97" s="325">
        <f t="shared" si="2"/>
        <v>25189.8</v>
      </c>
      <c r="G97" s="47"/>
      <c r="H97" s="316"/>
      <c r="I97" s="43"/>
    </row>
    <row r="98" spans="1:9" ht="15" x14ac:dyDescent="0.2">
      <c r="A98" s="59">
        <v>2204071</v>
      </c>
      <c r="B98" s="47"/>
      <c r="C98" s="47"/>
      <c r="D98" s="47"/>
      <c r="E98" s="84"/>
      <c r="F98" s="325">
        <f t="shared" si="2"/>
        <v>25189.8</v>
      </c>
      <c r="G98" s="47"/>
      <c r="H98" s="316"/>
      <c r="I98" s="43"/>
    </row>
    <row r="99" spans="1:9" ht="15" x14ac:dyDescent="0.2">
      <c r="A99" s="59">
        <v>2204072</v>
      </c>
      <c r="B99" s="47"/>
      <c r="C99" s="47"/>
      <c r="D99" s="47"/>
      <c r="E99" s="84"/>
      <c r="F99" s="325">
        <f t="shared" si="2"/>
        <v>25189.8</v>
      </c>
      <c r="G99" s="47"/>
      <c r="H99" s="316"/>
      <c r="I99" s="43"/>
    </row>
    <row r="100" spans="1:9" ht="15" x14ac:dyDescent="0.2">
      <c r="A100" s="59">
        <v>2204073</v>
      </c>
      <c r="B100" s="47"/>
      <c r="C100" s="47"/>
      <c r="D100" s="47"/>
      <c r="E100" s="84"/>
      <c r="F100" s="325">
        <f t="shared" si="2"/>
        <v>25189.8</v>
      </c>
      <c r="G100" s="47"/>
      <c r="H100" s="316"/>
      <c r="I100" s="43"/>
    </row>
    <row r="101" spans="1:9" ht="15" x14ac:dyDescent="0.2">
      <c r="A101" s="59">
        <v>2204074</v>
      </c>
      <c r="B101" s="47"/>
      <c r="C101" s="47"/>
      <c r="D101" s="47"/>
      <c r="E101" s="84"/>
      <c r="F101" s="325">
        <f t="shared" si="2"/>
        <v>25189.8</v>
      </c>
      <c r="G101" s="47"/>
      <c r="H101" s="316"/>
      <c r="I101" s="43"/>
    </row>
    <row r="102" spans="1:9" ht="15" x14ac:dyDescent="0.2">
      <c r="A102" s="59">
        <v>2204075</v>
      </c>
      <c r="B102" s="47"/>
      <c r="C102" s="47"/>
      <c r="D102" s="47"/>
      <c r="E102" s="84"/>
      <c r="F102" s="325">
        <f t="shared" si="2"/>
        <v>25189.8</v>
      </c>
      <c r="G102" s="47"/>
      <c r="H102" s="316"/>
      <c r="I102" s="43"/>
    </row>
    <row r="103" spans="1:9" ht="15" x14ac:dyDescent="0.2">
      <c r="A103" s="59">
        <v>2204076</v>
      </c>
      <c r="B103" s="47"/>
      <c r="C103" s="47"/>
      <c r="D103" s="47"/>
      <c r="E103" s="84"/>
      <c r="F103" s="325">
        <f t="shared" si="2"/>
        <v>25189.8</v>
      </c>
      <c r="G103" s="47"/>
      <c r="H103" s="316"/>
      <c r="I103" s="43"/>
    </row>
    <row r="104" spans="1:9" ht="15" x14ac:dyDescent="0.2">
      <c r="A104" s="59">
        <v>2204077</v>
      </c>
      <c r="B104" s="47"/>
      <c r="C104" s="47"/>
      <c r="D104" s="47"/>
      <c r="E104" s="84"/>
      <c r="F104" s="325">
        <f t="shared" si="2"/>
        <v>25189.8</v>
      </c>
      <c r="G104" s="47"/>
      <c r="H104" s="316"/>
      <c r="I104" s="43"/>
    </row>
    <row r="105" spans="1:9" ht="15" x14ac:dyDescent="0.2">
      <c r="A105" s="59">
        <v>2204078</v>
      </c>
      <c r="B105" s="47"/>
      <c r="C105" s="47"/>
      <c r="D105" s="47"/>
      <c r="E105" s="84"/>
      <c r="F105" s="325">
        <f t="shared" si="2"/>
        <v>25189.8</v>
      </c>
      <c r="G105" s="47"/>
      <c r="H105" s="316"/>
      <c r="I105" s="43"/>
    </row>
    <row r="106" spans="1:9" ht="15" x14ac:dyDescent="0.2">
      <c r="A106" s="59">
        <v>2204079</v>
      </c>
      <c r="B106" s="47"/>
      <c r="C106" s="47"/>
      <c r="D106" s="47"/>
      <c r="E106" s="84"/>
      <c r="F106" s="325">
        <f t="shared" si="2"/>
        <v>25189.8</v>
      </c>
      <c r="G106" s="47"/>
      <c r="H106" s="316"/>
      <c r="I106" s="43"/>
    </row>
    <row r="107" spans="1:9" ht="15" x14ac:dyDescent="0.2">
      <c r="A107" s="59">
        <v>2204080</v>
      </c>
      <c r="B107" s="47"/>
      <c r="C107" s="47"/>
      <c r="D107" s="47"/>
      <c r="E107" s="84"/>
      <c r="F107" s="325">
        <f t="shared" si="2"/>
        <v>25189.8</v>
      </c>
      <c r="G107" s="47"/>
      <c r="H107" s="316"/>
      <c r="I107" s="43"/>
    </row>
    <row r="108" spans="1:9" ht="15" x14ac:dyDescent="0.2">
      <c r="A108" s="59">
        <v>2204081</v>
      </c>
      <c r="B108" s="47"/>
      <c r="C108" s="47"/>
      <c r="D108" s="47"/>
      <c r="E108" s="84"/>
      <c r="F108" s="325">
        <f t="shared" si="2"/>
        <v>25189.8</v>
      </c>
      <c r="G108" s="47"/>
      <c r="H108" s="316"/>
      <c r="I108" s="43"/>
    </row>
    <row r="109" spans="1:9" ht="15" x14ac:dyDescent="0.2">
      <c r="A109" s="59"/>
      <c r="B109" s="47"/>
      <c r="C109" s="47"/>
      <c r="D109" s="47"/>
      <c r="E109" s="84"/>
      <c r="F109" s="47"/>
      <c r="G109" s="47"/>
      <c r="H109" s="316"/>
      <c r="I109" s="43"/>
    </row>
  </sheetData>
  <mergeCells count="3">
    <mergeCell ref="A1:B1"/>
    <mergeCell ref="A41:B41"/>
    <mergeCell ref="A75:B75"/>
  </mergeCells>
  <phoneticPr fontId="0" type="noConversion"/>
  <pageMargins left="0.75" right="0.75" top="1" bottom="1" header="0.5" footer="0.5"/>
  <pageSetup paperSize="5" orientation="landscape" horizontalDpi="300" verticalDpi="300" r:id="rId1"/>
  <headerFooter alignWithMargins="0">
    <oddHeader>&amp;C2002 Vehicle Maintenance
(4)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zoomScale="75" zoomScaleNormal="75" workbookViewId="0">
      <selection sqref="A1:B1"/>
    </sheetView>
  </sheetViews>
  <sheetFormatPr defaultRowHeight="16.5" customHeight="1" x14ac:dyDescent="0.2"/>
  <cols>
    <col min="1" max="1" width="10.85546875" style="66" customWidth="1"/>
    <col min="2" max="2" width="44" style="66" customWidth="1"/>
    <col min="3" max="3" width="19.42578125" style="75" customWidth="1"/>
    <col min="4" max="4" width="17.7109375" style="72" customWidth="1"/>
    <col min="5" max="16384" width="9.140625" style="66"/>
  </cols>
  <sheetData>
    <row r="1" spans="1:4" ht="16.5" customHeight="1" x14ac:dyDescent="0.25">
      <c r="A1" s="350" t="s">
        <v>213</v>
      </c>
      <c r="B1" s="354"/>
      <c r="C1" s="136"/>
    </row>
    <row r="2" spans="1:4" s="78" customFormat="1" ht="16.5" customHeight="1" x14ac:dyDescent="0.25">
      <c r="A2" s="38"/>
      <c r="B2" s="38" t="s">
        <v>56</v>
      </c>
      <c r="C2" s="138" t="s">
        <v>78</v>
      </c>
      <c r="D2" s="137"/>
    </row>
    <row r="3" spans="1:4" s="78" customFormat="1" ht="16.5" customHeight="1" x14ac:dyDescent="0.25">
      <c r="A3" s="38"/>
      <c r="B3" s="38"/>
      <c r="C3" s="138" t="s">
        <v>60</v>
      </c>
      <c r="D3" s="137"/>
    </row>
    <row r="4" spans="1:4" ht="16.5" customHeight="1" x14ac:dyDescent="0.2">
      <c r="A4" s="47"/>
      <c r="B4" s="47"/>
      <c r="C4" s="139"/>
    </row>
    <row r="5" spans="1:4" ht="16.5" customHeight="1" x14ac:dyDescent="0.2">
      <c r="A5" s="47"/>
      <c r="B5" s="47" t="s">
        <v>96</v>
      </c>
      <c r="C5" s="136">
        <v>50</v>
      </c>
    </row>
    <row r="6" spans="1:4" ht="16.5" customHeight="1" x14ac:dyDescent="0.2">
      <c r="A6" s="47"/>
      <c r="B6" s="47" t="s">
        <v>97</v>
      </c>
      <c r="C6" s="136">
        <v>150</v>
      </c>
    </row>
    <row r="7" spans="1:4" ht="16.5" customHeight="1" x14ac:dyDescent="0.2">
      <c r="A7" s="47"/>
      <c r="B7" s="47" t="s">
        <v>98</v>
      </c>
      <c r="C7" s="136">
        <v>800</v>
      </c>
    </row>
    <row r="8" spans="1:4" ht="16.5" customHeight="1" x14ac:dyDescent="0.2">
      <c r="A8" s="47"/>
      <c r="B8" s="47" t="s">
        <v>99</v>
      </c>
      <c r="C8" s="136">
        <v>350</v>
      </c>
    </row>
    <row r="9" spans="1:4" ht="16.5" customHeight="1" x14ac:dyDescent="0.2">
      <c r="A9" s="47"/>
      <c r="B9" s="47" t="s">
        <v>100</v>
      </c>
      <c r="C9" s="136">
        <v>200</v>
      </c>
    </row>
    <row r="10" spans="1:4" ht="16.5" customHeight="1" x14ac:dyDescent="0.2">
      <c r="A10" s="47"/>
      <c r="B10" s="47" t="s">
        <v>101</v>
      </c>
      <c r="C10" s="136">
        <v>500</v>
      </c>
    </row>
    <row r="11" spans="1:4" ht="16.5" customHeight="1" x14ac:dyDescent="0.2">
      <c r="A11" s="47"/>
      <c r="B11" s="47" t="s">
        <v>102</v>
      </c>
      <c r="C11" s="136">
        <v>150</v>
      </c>
    </row>
    <row r="12" spans="1:4" ht="16.5" customHeight="1" x14ac:dyDescent="0.2">
      <c r="A12" s="47"/>
      <c r="B12" s="47" t="s">
        <v>103</v>
      </c>
      <c r="C12" s="136">
        <v>500</v>
      </c>
    </row>
    <row r="13" spans="1:4" ht="16.5" customHeight="1" x14ac:dyDescent="0.2">
      <c r="A13" s="47"/>
      <c r="B13" s="47" t="s">
        <v>104</v>
      </c>
      <c r="C13" s="136">
        <v>300</v>
      </c>
    </row>
    <row r="14" spans="1:4" ht="16.5" customHeight="1" x14ac:dyDescent="0.2">
      <c r="A14" s="47"/>
      <c r="B14" s="47"/>
      <c r="C14" s="136"/>
    </row>
    <row r="15" spans="1:4" ht="16.5" customHeight="1" x14ac:dyDescent="0.2">
      <c r="A15" s="47"/>
      <c r="B15" s="47"/>
      <c r="C15" s="48"/>
    </row>
    <row r="16" spans="1:4" ht="16.5" customHeight="1" x14ac:dyDescent="0.2">
      <c r="A16" s="47" t="s">
        <v>279</v>
      </c>
      <c r="B16" s="47"/>
      <c r="C16" s="141">
        <f>SUM(C4:C15)</f>
        <v>3000</v>
      </c>
    </row>
    <row r="17" spans="1:3" ht="16.5" customHeight="1" x14ac:dyDescent="0.2">
      <c r="A17" s="47"/>
      <c r="B17" s="202" t="s">
        <v>280</v>
      </c>
      <c r="C17" s="245">
        <v>38500</v>
      </c>
    </row>
    <row r="18" spans="1:3" ht="16.5" customHeight="1" x14ac:dyDescent="0.2">
      <c r="A18" s="47"/>
      <c r="B18" s="202" t="s">
        <v>206</v>
      </c>
      <c r="C18" s="248">
        <v>5000</v>
      </c>
    </row>
    <row r="19" spans="1:3" ht="16.5" customHeight="1" x14ac:dyDescent="0.2">
      <c r="A19" s="47"/>
      <c r="B19" s="202" t="s">
        <v>537</v>
      </c>
      <c r="C19" s="248">
        <v>2500</v>
      </c>
    </row>
    <row r="20" spans="1:3" ht="16.5" customHeight="1" x14ac:dyDescent="0.2">
      <c r="A20" s="47"/>
      <c r="B20" s="202" t="s">
        <v>435</v>
      </c>
      <c r="C20" s="248">
        <v>50000</v>
      </c>
    </row>
    <row r="21" spans="1:3" ht="16.5" customHeight="1" x14ac:dyDescent="0.2">
      <c r="A21" s="47"/>
      <c r="B21" s="79"/>
      <c r="C21" s="140"/>
    </row>
    <row r="22" spans="1:3" ht="16.5" customHeight="1" x14ac:dyDescent="0.2">
      <c r="A22" s="47"/>
      <c r="B22" s="47"/>
      <c r="C22" s="101"/>
    </row>
    <row r="23" spans="1:3" ht="16.5" customHeight="1" x14ac:dyDescent="0.2">
      <c r="A23" s="133" t="s">
        <v>281</v>
      </c>
      <c r="B23" s="133"/>
      <c r="C23" s="134">
        <f>SUM(C17:C22)</f>
        <v>96000</v>
      </c>
    </row>
    <row r="24" spans="1:3" ht="16.5" customHeight="1" x14ac:dyDescent="0.2">
      <c r="A24" s="216" t="s">
        <v>282</v>
      </c>
      <c r="C24" s="66"/>
    </row>
    <row r="25" spans="1:3" ht="16.5" customHeight="1" x14ac:dyDescent="0.2">
      <c r="C25" s="66"/>
    </row>
    <row r="26" spans="1:3" ht="16.5" customHeight="1" x14ac:dyDescent="0.2">
      <c r="A26" s="261" t="s">
        <v>283</v>
      </c>
      <c r="B26" s="175"/>
      <c r="C26" s="66"/>
    </row>
    <row r="27" spans="1:3" ht="16.5" customHeight="1" x14ac:dyDescent="0.2">
      <c r="A27" s="47"/>
      <c r="B27" s="47"/>
      <c r="C27" s="136"/>
    </row>
    <row r="28" spans="1:3" ht="16.5" customHeight="1" x14ac:dyDescent="0.2">
      <c r="A28" s="47"/>
      <c r="B28" s="47"/>
      <c r="C28" s="136"/>
    </row>
    <row r="29" spans="1:3" ht="16.5" customHeight="1" x14ac:dyDescent="0.2">
      <c r="A29" s="47"/>
      <c r="B29" s="47"/>
      <c r="C29" s="136"/>
    </row>
    <row r="30" spans="1:3" ht="16.5" customHeight="1" x14ac:dyDescent="0.2">
      <c r="A30" s="47"/>
      <c r="B30" s="47"/>
      <c r="C30" s="136"/>
    </row>
    <row r="31" spans="1:3" ht="16.5" customHeight="1" x14ac:dyDescent="0.2">
      <c r="A31" s="47"/>
      <c r="B31" s="47"/>
      <c r="C31" s="136"/>
    </row>
    <row r="32" spans="1:3" ht="16.5" customHeight="1" x14ac:dyDescent="0.2">
      <c r="A32" s="47"/>
      <c r="B32" s="47"/>
      <c r="C32" s="136"/>
    </row>
    <row r="33" spans="1:4" ht="16.5" customHeight="1" x14ac:dyDescent="0.2">
      <c r="A33" s="47"/>
      <c r="B33" s="47"/>
      <c r="C33" s="136"/>
    </row>
    <row r="34" spans="1:4" ht="16.5" customHeight="1" x14ac:dyDescent="0.2">
      <c r="A34" s="47"/>
      <c r="B34" s="47"/>
      <c r="C34" s="136"/>
    </row>
    <row r="35" spans="1:4" ht="16.5" customHeight="1" x14ac:dyDescent="0.2">
      <c r="A35" s="47"/>
      <c r="B35" s="47"/>
      <c r="C35" s="136"/>
    </row>
    <row r="36" spans="1:4" ht="16.5" customHeight="1" x14ac:dyDescent="0.2">
      <c r="A36" s="47"/>
      <c r="B36" s="47"/>
      <c r="C36" s="136"/>
    </row>
    <row r="37" spans="1:4" ht="16.5" customHeight="1" x14ac:dyDescent="0.2">
      <c r="A37" s="47"/>
      <c r="B37" s="47"/>
      <c r="C37" s="136"/>
    </row>
    <row r="38" spans="1:4" ht="16.5" customHeight="1" x14ac:dyDescent="0.2">
      <c r="A38" s="47"/>
      <c r="B38" s="47"/>
      <c r="C38" s="136"/>
    </row>
    <row r="39" spans="1:4" ht="16.5" customHeight="1" x14ac:dyDescent="0.2">
      <c r="A39" s="47"/>
      <c r="B39" s="47"/>
      <c r="C39" s="136"/>
    </row>
    <row r="40" spans="1:4" ht="16.5" customHeight="1" x14ac:dyDescent="0.2">
      <c r="A40" s="47"/>
      <c r="B40" s="47"/>
      <c r="C40" s="136"/>
    </row>
    <row r="41" spans="1:4" ht="16.5" customHeight="1" x14ac:dyDescent="0.2">
      <c r="A41" s="47"/>
      <c r="B41" s="47"/>
      <c r="C41" s="136"/>
    </row>
    <row r="42" spans="1:4" ht="16.5" customHeight="1" x14ac:dyDescent="0.2">
      <c r="A42" s="47"/>
      <c r="B42" s="47"/>
      <c r="C42" s="136"/>
    </row>
    <row r="43" spans="1:4" ht="16.5" customHeight="1" x14ac:dyDescent="0.2">
      <c r="C43" s="66"/>
      <c r="D43" s="70"/>
    </row>
    <row r="44" spans="1:4" ht="16.5" customHeight="1" x14ac:dyDescent="0.2">
      <c r="C44" s="66"/>
      <c r="D44" s="70"/>
    </row>
    <row r="45" spans="1:4" ht="16.5" customHeight="1" x14ac:dyDescent="0.2">
      <c r="C45" s="66"/>
      <c r="D45" s="70"/>
    </row>
    <row r="46" spans="1:4" ht="16.5" customHeight="1" x14ac:dyDescent="0.2">
      <c r="C46" s="66"/>
      <c r="D46" s="70"/>
    </row>
    <row r="47" spans="1:4" ht="16.5" customHeight="1" x14ac:dyDescent="0.2">
      <c r="C47" s="66"/>
      <c r="D47" s="70"/>
    </row>
    <row r="48" spans="1:4" ht="16.5" customHeight="1" x14ac:dyDescent="0.2">
      <c r="C48" s="66"/>
      <c r="D48" s="70"/>
    </row>
    <row r="49" spans="3:4" ht="16.5" customHeight="1" x14ac:dyDescent="0.2">
      <c r="C49" s="66"/>
      <c r="D49" s="70"/>
    </row>
    <row r="50" spans="3:4" ht="16.5" customHeight="1" x14ac:dyDescent="0.2">
      <c r="C50" s="66"/>
      <c r="D50" s="70"/>
    </row>
    <row r="51" spans="3:4" ht="16.5" customHeight="1" x14ac:dyDescent="0.2">
      <c r="C51" s="66"/>
      <c r="D51" s="70"/>
    </row>
    <row r="52" spans="3:4" ht="16.5" customHeight="1" x14ac:dyDescent="0.2">
      <c r="C52" s="66"/>
      <c r="D52" s="70"/>
    </row>
    <row r="53" spans="3:4" ht="16.5" customHeight="1" x14ac:dyDescent="0.2">
      <c r="C53" s="66"/>
      <c r="D53" s="70"/>
    </row>
    <row r="54" spans="3:4" ht="16.5" customHeight="1" x14ac:dyDescent="0.2">
      <c r="C54" s="66"/>
      <c r="D54" s="70"/>
    </row>
    <row r="55" spans="3:4" ht="16.5" customHeight="1" x14ac:dyDescent="0.2">
      <c r="C55" s="66"/>
      <c r="D55" s="70"/>
    </row>
    <row r="56" spans="3:4" ht="16.5" customHeight="1" x14ac:dyDescent="0.2">
      <c r="C56" s="66"/>
      <c r="D56" s="70"/>
    </row>
    <row r="57" spans="3:4" ht="16.5" customHeight="1" x14ac:dyDescent="0.2">
      <c r="C57" s="66"/>
      <c r="D57" s="70"/>
    </row>
    <row r="58" spans="3:4" ht="16.5" customHeight="1" x14ac:dyDescent="0.2">
      <c r="C58" s="66"/>
      <c r="D58" s="70"/>
    </row>
    <row r="59" spans="3:4" ht="16.5" customHeight="1" x14ac:dyDescent="0.2">
      <c r="C59" s="66"/>
      <c r="D59" s="70"/>
    </row>
    <row r="60" spans="3:4" ht="16.5" customHeight="1" x14ac:dyDescent="0.2">
      <c r="C60" s="66"/>
      <c r="D60" s="70"/>
    </row>
    <row r="61" spans="3:4" ht="16.5" customHeight="1" x14ac:dyDescent="0.2">
      <c r="C61" s="66"/>
      <c r="D61" s="70"/>
    </row>
    <row r="62" spans="3:4" ht="16.5" customHeight="1" x14ac:dyDescent="0.2">
      <c r="C62" s="66"/>
      <c r="D62" s="70"/>
    </row>
    <row r="63" spans="3:4" ht="16.5" customHeight="1" x14ac:dyDescent="0.2">
      <c r="C63" s="66"/>
      <c r="D63" s="70"/>
    </row>
    <row r="64" spans="3:4" ht="16.5" customHeight="1" x14ac:dyDescent="0.2">
      <c r="C64" s="66"/>
      <c r="D64" s="70"/>
    </row>
    <row r="65" spans="3:4" ht="16.5" customHeight="1" x14ac:dyDescent="0.2">
      <c r="C65" s="66"/>
      <c r="D65" s="70"/>
    </row>
    <row r="66" spans="3:4" ht="16.5" customHeight="1" x14ac:dyDescent="0.2">
      <c r="C66" s="66"/>
      <c r="D66" s="70"/>
    </row>
    <row r="67" spans="3:4" ht="16.5" customHeight="1" x14ac:dyDescent="0.2">
      <c r="C67" s="66"/>
      <c r="D67" s="70"/>
    </row>
    <row r="68" spans="3:4" ht="16.5" customHeight="1" x14ac:dyDescent="0.2">
      <c r="C68" s="66"/>
      <c r="D68" s="70"/>
    </row>
    <row r="69" spans="3:4" ht="16.5" customHeight="1" x14ac:dyDescent="0.2">
      <c r="C69" s="66"/>
      <c r="D69" s="70"/>
    </row>
    <row r="70" spans="3:4" ht="16.5" customHeight="1" x14ac:dyDescent="0.2">
      <c r="C70" s="66"/>
      <c r="D70" s="70"/>
    </row>
    <row r="71" spans="3:4" ht="16.5" customHeight="1" x14ac:dyDescent="0.2">
      <c r="C71" s="66"/>
      <c r="D71" s="70"/>
    </row>
    <row r="72" spans="3:4" ht="16.5" customHeight="1" x14ac:dyDescent="0.2">
      <c r="C72" s="66"/>
      <c r="D72" s="70"/>
    </row>
    <row r="73" spans="3:4" ht="16.5" customHeight="1" x14ac:dyDescent="0.2">
      <c r="C73" s="66"/>
      <c r="D73" s="70"/>
    </row>
    <row r="74" spans="3:4" ht="16.5" customHeight="1" x14ac:dyDescent="0.2">
      <c r="C74" s="66"/>
      <c r="D74" s="70"/>
    </row>
    <row r="75" spans="3:4" ht="16.5" customHeight="1" x14ac:dyDescent="0.2">
      <c r="C75" s="66"/>
      <c r="D75" s="70"/>
    </row>
    <row r="76" spans="3:4" ht="16.5" customHeight="1" x14ac:dyDescent="0.2">
      <c r="C76" s="66"/>
      <c r="D76" s="70"/>
    </row>
    <row r="77" spans="3:4" ht="16.5" customHeight="1" x14ac:dyDescent="0.2">
      <c r="C77" s="66"/>
      <c r="D77" s="70"/>
    </row>
    <row r="78" spans="3:4" ht="16.5" customHeight="1" x14ac:dyDescent="0.2">
      <c r="C78" s="66"/>
      <c r="D78" s="70"/>
    </row>
    <row r="79" spans="3:4" ht="16.5" customHeight="1" x14ac:dyDescent="0.2">
      <c r="C79" s="66"/>
      <c r="D79" s="70"/>
    </row>
    <row r="80" spans="3:4" ht="16.5" customHeight="1" x14ac:dyDescent="0.2">
      <c r="C80" s="66"/>
      <c r="D80" s="70"/>
    </row>
    <row r="81" spans="3:4" ht="16.5" customHeight="1" x14ac:dyDescent="0.2">
      <c r="C81" s="66"/>
      <c r="D81" s="70"/>
    </row>
    <row r="82" spans="3:4" ht="16.5" customHeight="1" x14ac:dyDescent="0.2">
      <c r="C82" s="66"/>
      <c r="D82" s="70"/>
    </row>
    <row r="83" spans="3:4" ht="16.5" customHeight="1" x14ac:dyDescent="0.2">
      <c r="C83" s="66"/>
      <c r="D83" s="70"/>
    </row>
  </sheetData>
  <mergeCells count="1">
    <mergeCell ref="A1:B1"/>
  </mergeCells>
  <phoneticPr fontId="0" type="noConversion"/>
  <printOptions gridLines="1" gridLinesSet="0"/>
  <pageMargins left="0.5" right="0.5" top="0.75" bottom="0.75" header="0.5" footer="0.5"/>
  <pageSetup scale="98" orientation="portrait" horizontalDpi="300" verticalDpi="300" r:id="rId1"/>
  <headerFooter alignWithMargins="0">
    <oddHeader>&amp;C05 Building Maintenance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zoomScaleNormal="75" workbookViewId="0"/>
  </sheetViews>
  <sheetFormatPr defaultRowHeight="15" x14ac:dyDescent="0.2"/>
  <cols>
    <col min="1" max="1" width="41" style="66" customWidth="1"/>
    <col min="2" max="2" width="14.5703125" style="75" customWidth="1"/>
    <col min="3" max="3" width="19.42578125" style="75" customWidth="1"/>
    <col min="4" max="16384" width="9.140625" style="66"/>
  </cols>
  <sheetData>
    <row r="1" spans="1:3" ht="15.75" x14ac:dyDescent="0.25">
      <c r="A1" s="164" t="s">
        <v>214</v>
      </c>
      <c r="B1" s="115"/>
      <c r="C1" s="48"/>
    </row>
    <row r="2" spans="1:3" s="78" customFormat="1" ht="15.75" x14ac:dyDescent="0.25">
      <c r="A2" s="38" t="s">
        <v>56</v>
      </c>
      <c r="B2" s="116"/>
      <c r="C2" s="40" t="s">
        <v>78</v>
      </c>
    </row>
    <row r="3" spans="1:3" s="78" customFormat="1" ht="15.75" x14ac:dyDescent="0.25">
      <c r="A3" s="38"/>
      <c r="B3" s="40"/>
      <c r="C3" s="40" t="s">
        <v>60</v>
      </c>
    </row>
    <row r="4" spans="1:3" ht="15.75" x14ac:dyDescent="0.25">
      <c r="A4" s="77"/>
      <c r="B4" s="60"/>
      <c r="C4" s="48"/>
    </row>
    <row r="5" spans="1:3" x14ac:dyDescent="0.2">
      <c r="A5" s="47" t="s">
        <v>105</v>
      </c>
      <c r="B5" s="48">
        <v>37</v>
      </c>
      <c r="C5" s="84">
        <f>+B5*12</f>
        <v>444</v>
      </c>
    </row>
    <row r="6" spans="1:3" x14ac:dyDescent="0.2">
      <c r="A6" s="47" t="s">
        <v>208</v>
      </c>
      <c r="B6" s="48">
        <v>505</v>
      </c>
      <c r="C6" s="84">
        <v>6060</v>
      </c>
    </row>
    <row r="7" spans="1:3" x14ac:dyDescent="0.2">
      <c r="A7" s="47" t="s">
        <v>209</v>
      </c>
      <c r="B7" s="48">
        <v>6.95</v>
      </c>
      <c r="C7" s="84">
        <f>+B7*15*12</f>
        <v>1251</v>
      </c>
    </row>
    <row r="8" spans="1:3" x14ac:dyDescent="0.2">
      <c r="A8" s="47" t="s">
        <v>210</v>
      </c>
      <c r="B8" s="48">
        <v>75</v>
      </c>
      <c r="C8" s="84">
        <f>3*75</f>
        <v>225</v>
      </c>
    </row>
    <row r="9" spans="1:3" x14ac:dyDescent="0.2">
      <c r="A9" s="47"/>
      <c r="B9" s="48"/>
      <c r="C9" s="84"/>
    </row>
    <row r="10" spans="1:3" s="78" customFormat="1" ht="15.75" x14ac:dyDescent="0.25">
      <c r="A10" s="77" t="s">
        <v>78</v>
      </c>
      <c r="B10" s="60"/>
      <c r="C10" s="106">
        <f>SUM(C5:C9)</f>
        <v>7980</v>
      </c>
    </row>
    <row r="11" spans="1:3" x14ac:dyDescent="0.2">
      <c r="A11" s="47"/>
      <c r="B11" s="48"/>
      <c r="C11" s="84"/>
    </row>
    <row r="12" spans="1:3" x14ac:dyDescent="0.2">
      <c r="A12" s="47"/>
      <c r="B12" s="48"/>
      <c r="C12" s="84"/>
    </row>
    <row r="13" spans="1:3" x14ac:dyDescent="0.2">
      <c r="A13" s="47"/>
      <c r="B13" s="48"/>
      <c r="C13" s="84"/>
    </row>
    <row r="14" spans="1:3" x14ac:dyDescent="0.2">
      <c r="A14" s="47"/>
      <c r="B14" s="48"/>
      <c r="C14" s="84"/>
    </row>
    <row r="15" spans="1:3" x14ac:dyDescent="0.2">
      <c r="A15" s="47"/>
      <c r="B15" s="48"/>
      <c r="C15" s="84"/>
    </row>
    <row r="16" spans="1:3" x14ac:dyDescent="0.2">
      <c r="A16" s="47"/>
      <c r="B16" s="48"/>
      <c r="C16" s="84"/>
    </row>
    <row r="17" spans="1:4" x14ac:dyDescent="0.2">
      <c r="A17" s="47"/>
      <c r="B17" s="48"/>
      <c r="C17" s="84"/>
    </row>
    <row r="18" spans="1:4" ht="15.75" x14ac:dyDescent="0.25">
      <c r="A18" s="77"/>
      <c r="B18" s="60"/>
      <c r="C18" s="84"/>
    </row>
    <row r="19" spans="1:4" x14ac:dyDescent="0.2">
      <c r="A19" s="47"/>
      <c r="B19" s="48"/>
      <c r="C19" s="84"/>
    </row>
    <row r="20" spans="1:4" x14ac:dyDescent="0.2">
      <c r="A20" s="47"/>
      <c r="B20" s="48"/>
      <c r="C20" s="84"/>
    </row>
    <row r="21" spans="1:4" x14ac:dyDescent="0.2">
      <c r="A21" s="47"/>
      <c r="B21" s="48"/>
      <c r="C21" s="84"/>
      <c r="D21" s="70"/>
    </row>
    <row r="22" spans="1:4" x14ac:dyDescent="0.2">
      <c r="A22" s="47"/>
      <c r="B22" s="48"/>
      <c r="C22" s="84"/>
      <c r="D22" s="70"/>
    </row>
    <row r="23" spans="1:4" x14ac:dyDescent="0.2">
      <c r="A23" s="47"/>
      <c r="B23" s="48"/>
      <c r="C23" s="84"/>
      <c r="D23" s="70"/>
    </row>
    <row r="24" spans="1:4" x14ac:dyDescent="0.2">
      <c r="A24" s="47"/>
      <c r="B24" s="48"/>
      <c r="C24" s="84"/>
    </row>
    <row r="25" spans="1:4" x14ac:dyDescent="0.2">
      <c r="A25" s="47"/>
      <c r="B25" s="48"/>
      <c r="C25" s="48"/>
    </row>
    <row r="26" spans="1:4" x14ac:dyDescent="0.2">
      <c r="A26" s="47"/>
      <c r="B26" s="48"/>
      <c r="C26" s="48"/>
    </row>
    <row r="27" spans="1:4" x14ac:dyDescent="0.2">
      <c r="A27" s="47"/>
      <c r="B27" s="48"/>
      <c r="C27" s="48"/>
    </row>
    <row r="28" spans="1:4" x14ac:dyDescent="0.2">
      <c r="A28" s="47"/>
      <c r="B28" s="48"/>
      <c r="C28" s="48"/>
    </row>
    <row r="29" spans="1:4" x14ac:dyDescent="0.2">
      <c r="A29" s="47"/>
      <c r="B29" s="48"/>
      <c r="C29" s="48"/>
    </row>
    <row r="30" spans="1:4" x14ac:dyDescent="0.2">
      <c r="A30" s="47"/>
      <c r="B30" s="48"/>
      <c r="C30" s="48"/>
    </row>
    <row r="31" spans="1:4" x14ac:dyDescent="0.2">
      <c r="A31" s="47"/>
      <c r="B31" s="48"/>
      <c r="C31" s="48"/>
    </row>
    <row r="32" spans="1:4" ht="15.75" x14ac:dyDescent="0.25">
      <c r="A32" s="77"/>
      <c r="B32" s="48"/>
      <c r="C32" s="48"/>
    </row>
    <row r="33" spans="1:3" x14ac:dyDescent="0.2">
      <c r="A33" s="47"/>
      <c r="B33" s="48"/>
      <c r="C33" s="48"/>
    </row>
    <row r="34" spans="1:3" x14ac:dyDescent="0.2">
      <c r="A34" s="47"/>
      <c r="B34" s="48"/>
      <c r="C34" s="48"/>
    </row>
    <row r="35" spans="1:3" x14ac:dyDescent="0.2">
      <c r="A35" s="47"/>
      <c r="B35" s="48"/>
      <c r="C35" s="48"/>
    </row>
    <row r="36" spans="1:3" x14ac:dyDescent="0.2">
      <c r="A36" s="47"/>
      <c r="B36" s="48"/>
      <c r="C36" s="48"/>
    </row>
    <row r="37" spans="1:3" x14ac:dyDescent="0.2">
      <c r="A37" s="47"/>
      <c r="B37" s="48"/>
      <c r="C37" s="48"/>
    </row>
    <row r="38" spans="1:3" x14ac:dyDescent="0.2">
      <c r="A38" s="47"/>
      <c r="B38" s="48"/>
      <c r="C38" s="48"/>
    </row>
    <row r="39" spans="1:3" x14ac:dyDescent="0.2">
      <c r="A39" s="47"/>
      <c r="B39" s="48"/>
      <c r="C39" s="48"/>
    </row>
    <row r="40" spans="1:3" x14ac:dyDescent="0.2">
      <c r="A40" s="47"/>
      <c r="B40" s="48"/>
      <c r="C40" s="48"/>
    </row>
    <row r="41" spans="1:3" x14ac:dyDescent="0.2">
      <c r="A41" s="47"/>
      <c r="B41" s="48"/>
      <c r="C41" s="48"/>
    </row>
    <row r="42" spans="1:3" x14ac:dyDescent="0.2">
      <c r="A42" s="47"/>
      <c r="B42" s="48"/>
      <c r="C42" s="48"/>
    </row>
    <row r="43" spans="1:3" x14ac:dyDescent="0.2">
      <c r="A43" s="47"/>
      <c r="B43" s="48"/>
      <c r="C43" s="48"/>
    </row>
    <row r="44" spans="1:3" x14ac:dyDescent="0.2">
      <c r="A44" s="70"/>
      <c r="B44" s="72"/>
      <c r="C44" s="72"/>
    </row>
    <row r="45" spans="1:3" x14ac:dyDescent="0.2">
      <c r="A45" s="70"/>
      <c r="B45" s="72"/>
      <c r="C45" s="72"/>
    </row>
    <row r="46" spans="1:3" x14ac:dyDescent="0.2">
      <c r="A46" s="70"/>
      <c r="B46" s="72"/>
      <c r="C46" s="72"/>
    </row>
  </sheetData>
  <phoneticPr fontId="0" type="noConversion"/>
  <printOptions horizontalCentered="1" verticalCentered="1" gridLines="1" gridLinesSet="0"/>
  <pageMargins left="0.5" right="0.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40</vt:i4>
      </vt:variant>
    </vt:vector>
  </HeadingPairs>
  <TitlesOfParts>
    <vt:vector size="85" baseType="lpstr">
      <vt:lpstr>CATEGORIES</vt:lpstr>
      <vt:lpstr>One Time Expenditures</vt:lpstr>
      <vt:lpstr>Sheet1</vt:lpstr>
      <vt:lpstr>01 Cap Ex</vt:lpstr>
      <vt:lpstr>02 Lease Payments</vt:lpstr>
      <vt:lpstr>03 Fuel </vt:lpstr>
      <vt:lpstr>Veh. main WS</vt:lpstr>
      <vt:lpstr>05 Bldg Mnt.</vt:lpstr>
      <vt:lpstr>06 Alpha Pager</vt:lpstr>
      <vt:lpstr>07 Comm Mnt. </vt:lpstr>
      <vt:lpstr>08 Other Mnt.</vt:lpstr>
      <vt:lpstr>09 Telephone</vt:lpstr>
      <vt:lpstr>10 Utilites</vt:lpstr>
      <vt:lpstr>11 SCBA Maintenance</vt:lpstr>
      <vt:lpstr>12 Insurance</vt:lpstr>
      <vt:lpstr>13 Dispatch</vt:lpstr>
      <vt:lpstr>14 Professional Services</vt:lpstr>
      <vt:lpstr>15 Trng Fire</vt:lpstr>
      <vt:lpstr>16 Trng EMS</vt:lpstr>
      <vt:lpstr>17 Trng Rescue</vt:lpstr>
      <vt:lpstr>18 Trng Gen</vt:lpstr>
      <vt:lpstr>19 Supplies EMS</vt:lpstr>
      <vt:lpstr>20 Supplies Off.</vt:lpstr>
      <vt:lpstr>21 Uniforms</vt:lpstr>
      <vt:lpstr>22 Reocc.</vt:lpstr>
      <vt:lpstr>23 Postage</vt:lpstr>
      <vt:lpstr>24 Dues</vt:lpstr>
      <vt:lpstr>25 Vol Recog.</vt:lpstr>
      <vt:lpstr>26 Payroll</vt:lpstr>
      <vt:lpstr>27 Pub-ED</vt:lpstr>
      <vt:lpstr>28 Bank Fees</vt:lpstr>
      <vt:lpstr>30 Infectious Disease</vt:lpstr>
      <vt:lpstr>31 REHAB Supply</vt:lpstr>
      <vt:lpstr>32 Emergency Fund</vt:lpstr>
      <vt:lpstr>33 Station Supplies</vt:lpstr>
      <vt:lpstr>34 ANNUAL  ADD REPLACE</vt:lpstr>
      <vt:lpstr>35 Information technology</vt:lpstr>
      <vt:lpstr>51 TCESD Professional Services</vt:lpstr>
      <vt:lpstr>52 Public Notices-Articles</vt:lpstr>
      <vt:lpstr>53 Tax Assessment Fees</vt:lpstr>
      <vt:lpstr>54 TCESD Compensation</vt:lpstr>
      <vt:lpstr>55 TCESD Bond Insurance</vt:lpstr>
      <vt:lpstr>56 RESERVES FOR BLDG.</vt:lpstr>
      <vt:lpstr>57 Sunset Valley Reimbursement</vt:lpstr>
      <vt:lpstr>58 Bond Election </vt:lpstr>
      <vt:lpstr>'01 Cap Ex'!Print_Area</vt:lpstr>
      <vt:lpstr>'02 Lease Payments'!Print_Area</vt:lpstr>
      <vt:lpstr>'05 Bldg Mnt.'!Print_Area</vt:lpstr>
      <vt:lpstr>'06 Alpha Pager'!Print_Area</vt:lpstr>
      <vt:lpstr>'07 Comm Mnt. '!Print_Area</vt:lpstr>
      <vt:lpstr>'08 Other Mnt.'!Print_Area</vt:lpstr>
      <vt:lpstr>'09 Telephone'!Print_Area</vt:lpstr>
      <vt:lpstr>'10 Utilites'!Print_Area</vt:lpstr>
      <vt:lpstr>'11 SCBA Maintenance'!Print_Area</vt:lpstr>
      <vt:lpstr>'12 Insurance'!Print_Area</vt:lpstr>
      <vt:lpstr>'13 Dispatch'!Print_Area</vt:lpstr>
      <vt:lpstr>'14 Professional Services'!Print_Area</vt:lpstr>
      <vt:lpstr>'15 Trng Fire'!Print_Area</vt:lpstr>
      <vt:lpstr>'16 Trng EMS'!Print_Area</vt:lpstr>
      <vt:lpstr>'17 Trng Rescue'!Print_Area</vt:lpstr>
      <vt:lpstr>'18 Trng Gen'!Print_Area</vt:lpstr>
      <vt:lpstr>'19 Supplies EMS'!Print_Area</vt:lpstr>
      <vt:lpstr>'20 Supplies Off.'!Print_Area</vt:lpstr>
      <vt:lpstr>'21 Uniforms'!Print_Area</vt:lpstr>
      <vt:lpstr>'22 Reocc.'!Print_Area</vt:lpstr>
      <vt:lpstr>'23 Postage'!Print_Area</vt:lpstr>
      <vt:lpstr>'24 Dues'!Print_Area</vt:lpstr>
      <vt:lpstr>'25 Vol Recog.'!Print_Area</vt:lpstr>
      <vt:lpstr>'26 Payroll'!Print_Area</vt:lpstr>
      <vt:lpstr>'28 Bank Fees'!Print_Area</vt:lpstr>
      <vt:lpstr>'30 Infectious Disease'!Print_Area</vt:lpstr>
      <vt:lpstr>'31 REHAB Supply'!Print_Area</vt:lpstr>
      <vt:lpstr>'32 Emergency Fund'!Print_Area</vt:lpstr>
      <vt:lpstr>'33 Station Supplies'!Print_Area</vt:lpstr>
      <vt:lpstr>'34 ANNUAL  ADD REPLACE'!Print_Area</vt:lpstr>
      <vt:lpstr>'35 Information technology'!Print_Area</vt:lpstr>
      <vt:lpstr>'51 TCESD Professional Services'!Print_Area</vt:lpstr>
      <vt:lpstr>'52 Public Notices-Articles'!Print_Area</vt:lpstr>
      <vt:lpstr>'53 Tax Assessment Fees'!Print_Area</vt:lpstr>
      <vt:lpstr>'54 TCESD Compensation'!Print_Area</vt:lpstr>
      <vt:lpstr>'55 TCESD Bond Insurance'!Print_Area</vt:lpstr>
      <vt:lpstr>'56 RESERVES FOR BLDG.'!Print_Area</vt:lpstr>
      <vt:lpstr>'57 Sunset Valley Reimbursement'!Print_Area</vt:lpstr>
      <vt:lpstr>'58 Bond Election '!Print_Area</vt:lpstr>
      <vt:lpstr>CATEGORIES!Print_Area</vt:lpstr>
    </vt:vector>
  </TitlesOfParts>
  <Company>Travis County ESD #3 / OHFD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Manager</dc:creator>
  <cp:lastModifiedBy>Jeffrey J. Wittig</cp:lastModifiedBy>
  <cp:lastPrinted>2003-08-01T14:50:25Z</cp:lastPrinted>
  <dcterms:created xsi:type="dcterms:W3CDTF">2001-03-13T20:04:30Z</dcterms:created>
  <dcterms:modified xsi:type="dcterms:W3CDTF">2020-07-22T21:48:50Z</dcterms:modified>
</cp:coreProperties>
</file>